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8855" windowHeight="8445"/>
  </bookViews>
  <sheets>
    <sheet name="CONSOLIDADO 2015 prov y def" sheetId="1" r:id="rId1"/>
    <sheet name="tipo" sheetId="2" r:id="rId2"/>
    <sheet name="localizacion" sheetId="3" r:id="rId3"/>
    <sheet name="origen" sheetId="4" r:id="rId4"/>
  </sheets>
  <calcPr calcId="144525"/>
</workbook>
</file>

<file path=xl/calcChain.xml><?xml version="1.0" encoding="utf-8"?>
<calcChain xmlns="http://schemas.openxmlformats.org/spreadsheetml/2006/main">
  <c r="H27" i="3" l="1"/>
  <c r="H29" i="3"/>
  <c r="D36" i="4"/>
  <c r="F34" i="4"/>
  <c r="D25" i="4"/>
  <c r="C29" i="3"/>
  <c r="G13" i="2"/>
  <c r="G29" i="3"/>
  <c r="G17" i="3"/>
  <c r="E17" i="3"/>
  <c r="E13" i="3"/>
  <c r="B109" i="1"/>
  <c r="G109" i="1"/>
  <c r="E13" i="2"/>
  <c r="E29" i="2" s="1"/>
  <c r="E109" i="1"/>
  <c r="C29" i="2"/>
  <c r="G15" i="2"/>
  <c r="E15" i="2"/>
  <c r="E21" i="2"/>
  <c r="D23" i="4" l="1"/>
  <c r="D13" i="4"/>
  <c r="D11" i="4"/>
  <c r="H25" i="3"/>
  <c r="E29" i="3"/>
  <c r="F23" i="3" s="1"/>
  <c r="G21" i="3"/>
  <c r="E21" i="3"/>
  <c r="E15" i="3"/>
  <c r="G13" i="3"/>
  <c r="D24" i="4"/>
  <c r="D17" i="4"/>
  <c r="F17" i="4" l="1"/>
  <c r="F15" i="4"/>
  <c r="F19" i="4"/>
  <c r="F27" i="4"/>
  <c r="F31" i="4"/>
  <c r="F16" i="4"/>
  <c r="F12" i="4"/>
  <c r="F20" i="4"/>
  <c r="F24" i="4"/>
  <c r="F32" i="4"/>
  <c r="F21" i="4"/>
  <c r="F25" i="4"/>
  <c r="F29" i="4"/>
  <c r="F33" i="4"/>
  <c r="F14" i="4"/>
  <c r="F18" i="4"/>
  <c r="F22" i="4"/>
  <c r="F26" i="4"/>
  <c r="F30" i="4"/>
  <c r="F28" i="4"/>
  <c r="F13" i="4"/>
  <c r="F23" i="4"/>
  <c r="F11" i="4"/>
  <c r="F36" i="4" s="1"/>
  <c r="H13" i="3"/>
  <c r="H21" i="3"/>
  <c r="H51" i="3"/>
  <c r="F25" i="3"/>
  <c r="H17" i="3"/>
  <c r="H23" i="3"/>
  <c r="F19" i="3"/>
  <c r="F15" i="3"/>
  <c r="H19" i="3"/>
  <c r="H15" i="3"/>
  <c r="F13" i="3"/>
  <c r="F17" i="3"/>
  <c r="F21" i="3"/>
  <c r="G29" i="2"/>
  <c r="E57" i="1"/>
  <c r="E55" i="1"/>
  <c r="E53" i="1"/>
  <c r="F29" i="3" l="1"/>
  <c r="H17" i="2"/>
  <c r="H27" i="2"/>
  <c r="H19" i="2"/>
  <c r="H21" i="2"/>
  <c r="H13" i="2"/>
  <c r="H23" i="2"/>
  <c r="H15" i="2"/>
  <c r="H25" i="2"/>
  <c r="F15" i="2"/>
  <c r="F23" i="2"/>
  <c r="F25" i="2"/>
  <c r="F27" i="2"/>
  <c r="F21" i="2"/>
  <c r="F13" i="2"/>
  <c r="F17" i="2"/>
  <c r="F19" i="2"/>
  <c r="H29" i="2" l="1"/>
  <c r="F29" i="2"/>
</calcChain>
</file>

<file path=xl/sharedStrings.xml><?xml version="1.0" encoding="utf-8"?>
<sst xmlns="http://schemas.openxmlformats.org/spreadsheetml/2006/main" count="415" uniqueCount="212">
  <si>
    <t>MINISTERIO DE TURISMO</t>
  </si>
  <si>
    <t>Viceministerio Técnico</t>
  </si>
  <si>
    <t>DESARROLLOS TURISTICOS CLASIFICADOS POR CONFOTUR DURANTE EL 2015</t>
  </si>
  <si>
    <t>No.</t>
  </si>
  <si>
    <t>Nombre</t>
  </si>
  <si>
    <t xml:space="preserve">Promotor </t>
  </si>
  <si>
    <t>Inversión</t>
  </si>
  <si>
    <t>Tipo de</t>
  </si>
  <si>
    <t>Origen</t>
  </si>
  <si>
    <t>Orden</t>
  </si>
  <si>
    <t>del Proyecto</t>
  </si>
  <si>
    <t xml:space="preserve"> del Proyecto</t>
  </si>
  <si>
    <t>En US$</t>
  </si>
  <si>
    <t>Habitaciones</t>
  </si>
  <si>
    <t>Desarrollo</t>
  </si>
  <si>
    <t>Localización</t>
  </si>
  <si>
    <t>Clasificacion</t>
  </si>
  <si>
    <t>10 DE FEBRERO</t>
  </si>
  <si>
    <t>Ampliacion Hotel Bahia Principe Cayo Levantado</t>
  </si>
  <si>
    <t>Inversiones Whale Bahia, S. R. L.</t>
  </si>
  <si>
    <t>Hotelero</t>
  </si>
  <si>
    <t>Samaná</t>
  </si>
  <si>
    <t>Española</t>
  </si>
  <si>
    <t>Provisional</t>
  </si>
  <si>
    <t>Hotel Secrets Cap Cana</t>
  </si>
  <si>
    <t>Punta Cana Holdings, LLC.</t>
  </si>
  <si>
    <t>La Altagracia</t>
  </si>
  <si>
    <t>USA</t>
  </si>
  <si>
    <t xml:space="preserve">Edificios Flats I Frente de Playa No.3 y 4 Flats II-7 </t>
  </si>
  <si>
    <t>Promotora Playa Bonita, S.R.L.</t>
  </si>
  <si>
    <t>Inmobiliario -Turistico</t>
  </si>
  <si>
    <t>Suiza</t>
  </si>
  <si>
    <t>Definitiva</t>
  </si>
  <si>
    <t>Los Cocos Reasidences</t>
  </si>
  <si>
    <t>L y B Residences, S. R. L.</t>
  </si>
  <si>
    <t>Dominicana</t>
  </si>
  <si>
    <t>Caribbean Lake</t>
  </si>
  <si>
    <t>Prasankar Dominicana, S. R. L.</t>
  </si>
  <si>
    <t>13 DE MARZO</t>
  </si>
  <si>
    <t>VALCAOBA</t>
  </si>
  <si>
    <t>PROMOBA, S. A. S.</t>
  </si>
  <si>
    <t>Francesa</t>
  </si>
  <si>
    <t>Inversiones Ocre Rojo, S. A.</t>
  </si>
  <si>
    <t>La Rosa de Bayahibe</t>
  </si>
  <si>
    <t>Constructora Mirage RDB, S. R. L.</t>
  </si>
  <si>
    <t>*</t>
  </si>
  <si>
    <t>Inmobiliario-hotelero</t>
  </si>
  <si>
    <t>Italiana/norteamericana</t>
  </si>
  <si>
    <t>Downtown Residences</t>
  </si>
  <si>
    <t>Down town Residences DTPC, SRL</t>
  </si>
  <si>
    <t>Inmobiliario-Turistico</t>
  </si>
  <si>
    <t>Venezolana</t>
  </si>
  <si>
    <t>Puerto Plaza Las Terrenas</t>
  </si>
  <si>
    <t>Modus Vivendis, SRL</t>
  </si>
  <si>
    <t>Comercial-Hotelero</t>
  </si>
  <si>
    <t>Italiana/holandesa</t>
  </si>
  <si>
    <t>Lorezillos Punta Cana</t>
  </si>
  <si>
    <t>FLAMBEE, SRL</t>
  </si>
  <si>
    <t>Ofreta Complementaria</t>
  </si>
  <si>
    <t>Mexicano/venezolano</t>
  </si>
  <si>
    <t>7 DE MAYO</t>
  </si>
  <si>
    <t>La Cañada</t>
  </si>
  <si>
    <t>Arian Commercial , Corp.</t>
  </si>
  <si>
    <t>Italiana/dominicana</t>
  </si>
  <si>
    <t>Las Brisas</t>
  </si>
  <si>
    <t>Lazulibis Transactions, S.R.L</t>
  </si>
  <si>
    <t>Hotel D´Pravia</t>
  </si>
  <si>
    <t>D´Pravia Hotel, S. R. L.</t>
  </si>
  <si>
    <t>Peravia</t>
  </si>
  <si>
    <t>Blue Paradise Beach Front Condos at P. C.</t>
  </si>
  <si>
    <t>Inversiones Aguayuna, S.A.S.</t>
  </si>
  <si>
    <t>**</t>
  </si>
  <si>
    <t>Casa Bonita</t>
  </si>
  <si>
    <t>Casa Bonita Nature Resort y Spa, S. A. S.</t>
  </si>
  <si>
    <t>Barahona</t>
  </si>
  <si>
    <t>Condos - Hotel Casa Hemingway.</t>
  </si>
  <si>
    <t>Casa Hemingway, S.A.S.</t>
  </si>
  <si>
    <t>San Pedro de M.</t>
  </si>
  <si>
    <t xml:space="preserve">Centro Medico Internacional </t>
  </si>
  <si>
    <t>Medical Group</t>
  </si>
  <si>
    <t>TOTAL</t>
  </si>
  <si>
    <t>* Tasa de cambio 44,50 pesos por dólar,</t>
  </si>
  <si>
    <t>** Tasa de Cambio 44,90 pesos por dólar.</t>
  </si>
  <si>
    <t>Fuente: MITUR-CONFOTUR</t>
  </si>
  <si>
    <t>11 DE JUNIO</t>
  </si>
  <si>
    <t>Santo Domingo</t>
  </si>
  <si>
    <t>Paseo del Cedro</t>
  </si>
  <si>
    <t>Paseo del Cedro Plaza IFK, SRL.</t>
  </si>
  <si>
    <t>Oferta Complementaria</t>
  </si>
  <si>
    <t>Puerto Plata</t>
  </si>
  <si>
    <t>Homewood Swites by Hilton Sto. Dgo.</t>
  </si>
  <si>
    <t>Inversiones Robledo, SAS.</t>
  </si>
  <si>
    <t>IVBritanicas/dominicana</t>
  </si>
  <si>
    <t>Hoteles Azul Sensatori-Dominicana</t>
  </si>
  <si>
    <t>Panac Hotel Dominicana, SRL.</t>
  </si>
  <si>
    <t>Dominico/mexicana</t>
  </si>
  <si>
    <t>Club Med Punta Cana - Extension</t>
  </si>
  <si>
    <t xml:space="preserve">Holiday Village of Punta Cana, S. A. </t>
  </si>
  <si>
    <t>Francesa/canadiense</t>
  </si>
  <si>
    <t>Guaguanco Tropical Party</t>
  </si>
  <si>
    <t>30 DE JULIO</t>
  </si>
  <si>
    <t>San Juan Development</t>
  </si>
  <si>
    <t>Punta Cana San Juan, S.R.L.</t>
  </si>
  <si>
    <t>Namale Villas</t>
  </si>
  <si>
    <t>Namale Invesments, SRL.</t>
  </si>
  <si>
    <t>Sueca</t>
  </si>
  <si>
    <t>Hotel Port Uvero Alto/Breathless Punta Cana</t>
  </si>
  <si>
    <t>***</t>
  </si>
  <si>
    <t>*** Tasa de cambio 45,10 pesos por dólar.</t>
  </si>
  <si>
    <t>Hotel Ifa Costa Bavaro (ampliacion)</t>
  </si>
  <si>
    <t>Equinoccio Bávaro, S. A.</t>
  </si>
  <si>
    <t>25 DE AGOSTO</t>
  </si>
  <si>
    <t>Punta Cana Servicios Generales, 2da Fase</t>
  </si>
  <si>
    <t>Corp. Turistica de Serv.Punta Cana, SAS.</t>
  </si>
  <si>
    <t>Infraestruc. de Ss. Basicos.</t>
  </si>
  <si>
    <t>Salon de Eventos y Centro de Convenc. JW M.</t>
  </si>
  <si>
    <t>Orion Investments Group, INC.</t>
  </si>
  <si>
    <t>Instalacion para Convenciones</t>
  </si>
  <si>
    <t>25 DE SEPTIEMBRE</t>
  </si>
  <si>
    <t>San Andres Tourism &amp; Golf Resort</t>
  </si>
  <si>
    <t>San Andres Caribe Country Club, S. R. L.</t>
  </si>
  <si>
    <t>USA/Dominicana</t>
  </si>
  <si>
    <t>El Prado Garad Hotel</t>
  </si>
  <si>
    <t>OZZMARE INVESTMENT GROUP, S.R.L.</t>
  </si>
  <si>
    <t>Panameño/Dominicana</t>
  </si>
  <si>
    <t>Sandos Punta Cana</t>
  </si>
  <si>
    <t>Tulcani Comercial, S. A.</t>
  </si>
  <si>
    <t>DIT Palace Punta Cana 1ra.etapa.</t>
  </si>
  <si>
    <t>Vispera de Esperanza, S. A.</t>
  </si>
  <si>
    <t>Dom/Bulgara</t>
  </si>
  <si>
    <t>Hotel Excellence el Carmen (1ra fa)</t>
  </si>
  <si>
    <t>Inversiones Carmen, S.R.L.</t>
  </si>
  <si>
    <t>Guaguanco Tropical Party, S. R. L.</t>
  </si>
  <si>
    <t>12 DE NOVIEMBRE</t>
  </si>
  <si>
    <t>Las Iguanas Garden</t>
  </si>
  <si>
    <t>Iguana 8, S. R. L.</t>
  </si>
  <si>
    <t>Inmobiliario-turistico</t>
  </si>
  <si>
    <t>Dominico/española</t>
  </si>
  <si>
    <t>Blue Lake</t>
  </si>
  <si>
    <t>Kyrat, S. R. L.</t>
  </si>
  <si>
    <t>Italiana/española</t>
  </si>
  <si>
    <t>Hard Rock Hotel y Casino Santo Domingo</t>
  </si>
  <si>
    <t>Limburg Investment, S. R. L.</t>
  </si>
  <si>
    <t>Mexicana</t>
  </si>
  <si>
    <t>Jardines de las Terrenas</t>
  </si>
  <si>
    <t>Danielle y Michael, S. R. L.</t>
  </si>
  <si>
    <t>Hotelero **</t>
  </si>
  <si>
    <t>Torre Seven at Cap Cana</t>
  </si>
  <si>
    <t>Desarrollos Yescandu, S. R. L.</t>
  </si>
  <si>
    <t>Dominico/venezolana</t>
  </si>
  <si>
    <t>Hotel Barceló Dominican Beach</t>
  </si>
  <si>
    <t>Bclo Ocean Bav B. V. (antigua Playa..)</t>
  </si>
  <si>
    <t>Hotelero-Remodelación</t>
  </si>
  <si>
    <t>Viva Wyndham Samaná (ant. Guatapanal)</t>
  </si>
  <si>
    <t>Viva Las Terrenas, S. A. S</t>
  </si>
  <si>
    <t>Italiana</t>
  </si>
  <si>
    <t>Centro de Negocios Turisticos Punta Cana</t>
  </si>
  <si>
    <t>Oria, S. R. L.</t>
  </si>
  <si>
    <t>Hotel Sunscape Puerto Plata (ant. Barcelo)</t>
  </si>
  <si>
    <t>Ampusk International, S. R. L.</t>
  </si>
  <si>
    <t>Española/italiana</t>
  </si>
  <si>
    <t>SEGÚN UBICACIÓN</t>
  </si>
  <si>
    <t xml:space="preserve">NUMERO DE </t>
  </si>
  <si>
    <t>INVERSION TOTAL</t>
  </si>
  <si>
    <t>HABITACIONES</t>
  </si>
  <si>
    <t>PROYECTOS</t>
  </si>
  <si>
    <t>PROVINCIAS</t>
  </si>
  <si>
    <t>EN MILLONES US$</t>
  </si>
  <si>
    <t>%</t>
  </si>
  <si>
    <t>TURISTICAS</t>
  </si>
  <si>
    <t>San Pedro de Macorís</t>
  </si>
  <si>
    <t>DESARROLLOS TURISTICOS CLASIFICADOS POR CONFOTUR EN 2015</t>
  </si>
  <si>
    <t>Fecha: 10 de diciembre de 2015.</t>
  </si>
  <si>
    <t>SEGÚN TIPO DE PROYECTO</t>
  </si>
  <si>
    <t xml:space="preserve">HABITACIONES </t>
  </si>
  <si>
    <t>No. PROYECTOS</t>
  </si>
  <si>
    <t>TIPO DE DESARROLLO</t>
  </si>
  <si>
    <t>MILLONES US$</t>
  </si>
  <si>
    <t>Inmobiliario-Hotelero</t>
  </si>
  <si>
    <t>Hotelero-Remodelacion</t>
  </si>
  <si>
    <t>Infraest. De Ss. Basico</t>
  </si>
  <si>
    <t>Instalacion para Convenc.</t>
  </si>
  <si>
    <t>Fecha: 10 de diciembre 2015.</t>
  </si>
  <si>
    <t>Vicceministerio Técnico</t>
  </si>
  <si>
    <t>SEGÚN ORIGEN DE LA INVERSION</t>
  </si>
  <si>
    <t>PARTICIPACION</t>
  </si>
  <si>
    <t>ORIGEN DE INVERSION</t>
  </si>
  <si>
    <t>MILLONES DE US$</t>
  </si>
  <si>
    <t>Estadounidense</t>
  </si>
  <si>
    <t>Dominicano/Bulgara</t>
  </si>
  <si>
    <t>Española/venezolana</t>
  </si>
  <si>
    <t>Dominico/Española</t>
  </si>
  <si>
    <t>Panameña/dominicana</t>
  </si>
  <si>
    <t>IVBritanica/Dominicana</t>
  </si>
  <si>
    <t>Italiana/Dominicana</t>
  </si>
  <si>
    <t>Fecha: 10 /12/2015.</t>
  </si>
  <si>
    <t xml:space="preserve">             DESARROLLOS TURISTICOS CLASIFICADOS POR CONFOTUR EN 2015</t>
  </si>
  <si>
    <t>10 DE DICIEMBRE</t>
  </si>
  <si>
    <t>Fecha: 10/12/2015.</t>
  </si>
  <si>
    <t>Camp David Residences (hotel)</t>
  </si>
  <si>
    <t>Jose Manuel Bermudez Muñoz, S.A.S.</t>
  </si>
  <si>
    <t>Santiago</t>
  </si>
  <si>
    <t>Bavaro Tropical Mall</t>
  </si>
  <si>
    <t xml:space="preserve">Grupo BTN, S.R.L </t>
  </si>
  <si>
    <t>Dominico/USA</t>
  </si>
  <si>
    <t>Cascadas de Coson</t>
  </si>
  <si>
    <t>Inversiones Bahia de Coson, S.R.L.</t>
  </si>
  <si>
    <t>Francesa/Suiza</t>
  </si>
  <si>
    <t>Hotel Emotions By Hodelpa (ant. Talanquera)</t>
  </si>
  <si>
    <t>COBEGA, S. R . L.</t>
  </si>
  <si>
    <t xml:space="preserve">Hotelero </t>
  </si>
  <si>
    <t>San Pedro de Mcoris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</si>
</sst>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?_);_(@_)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i/>
      <u/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</font>
    <font>
      <b/>
      <i/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0" xfId="0" applyFont="1" applyFill="1"/>
    <xf numFmtId="164" fontId="5" fillId="3" borderId="0" xfId="1" applyFont="1" applyFill="1"/>
    <xf numFmtId="165" fontId="5" fillId="3" borderId="0" xfId="1" applyNumberFormat="1" applyFont="1" applyFill="1" applyAlignment="1">
      <alignment horizontal="center"/>
    </xf>
    <xf numFmtId="164" fontId="0" fillId="0" borderId="0" xfId="0" applyNumberFormat="1"/>
    <xf numFmtId="165" fontId="5" fillId="3" borderId="0" xfId="1" applyNumberFormat="1" applyFont="1" applyFill="1" applyAlignment="1">
      <alignment horizontal="right"/>
    </xf>
    <xf numFmtId="164" fontId="5" fillId="3" borderId="0" xfId="1" applyFont="1" applyFill="1" applyBorder="1"/>
    <xf numFmtId="164" fontId="1" fillId="3" borderId="0" xfId="1" applyFont="1" applyFill="1"/>
    <xf numFmtId="165" fontId="1" fillId="3" borderId="0" xfId="1" applyNumberFormat="1" applyFont="1" applyFill="1"/>
    <xf numFmtId="0" fontId="5" fillId="3" borderId="0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8" xfId="0" applyFont="1" applyBorder="1"/>
    <xf numFmtId="164" fontId="2" fillId="0" borderId="8" xfId="1" applyFont="1" applyBorder="1"/>
    <xf numFmtId="164" fontId="2" fillId="0" borderId="8" xfId="0" applyNumberFormat="1" applyFont="1" applyBorder="1"/>
    <xf numFmtId="165" fontId="2" fillId="0" borderId="8" xfId="1" applyNumberFormat="1" applyFont="1" applyBorder="1" applyAlignment="1">
      <alignment horizontal="center"/>
    </xf>
    <xf numFmtId="0" fontId="3" fillId="0" borderId="9" xfId="0" applyFont="1" applyBorder="1"/>
    <xf numFmtId="0" fontId="3" fillId="0" borderId="0" xfId="0" applyFont="1" applyBorder="1"/>
    <xf numFmtId="164" fontId="2" fillId="0" borderId="0" xfId="0" applyNumberFormat="1" applyFont="1" applyBorder="1"/>
    <xf numFmtId="0" fontId="3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center"/>
    </xf>
    <xf numFmtId="0" fontId="5" fillId="0" borderId="0" xfId="0" applyFont="1"/>
    <xf numFmtId="0" fontId="1" fillId="0" borderId="0" xfId="0" applyFont="1"/>
    <xf numFmtId="164" fontId="1" fillId="0" borderId="0" xfId="0" applyNumberFormat="1" applyFont="1"/>
    <xf numFmtId="0" fontId="1" fillId="0" borderId="0" xfId="0" applyFont="1" applyBorder="1"/>
    <xf numFmtId="164" fontId="6" fillId="0" borderId="0" xfId="0" applyNumberFormat="1" applyFont="1" applyBorder="1"/>
    <xf numFmtId="0" fontId="0" fillId="0" borderId="0" xfId="0" applyBorder="1"/>
    <xf numFmtId="0" fontId="5" fillId="3" borderId="0" xfId="0" applyFont="1" applyFill="1" applyBorder="1"/>
    <xf numFmtId="165" fontId="7" fillId="3" borderId="0" xfId="1" applyNumberFormat="1" applyFont="1" applyFill="1"/>
    <xf numFmtId="0" fontId="5" fillId="3" borderId="0" xfId="0" applyFont="1" applyFill="1" applyAlignment="1">
      <alignment horizontal="left"/>
    </xf>
    <xf numFmtId="164" fontId="3" fillId="0" borderId="0" xfId="1" applyFont="1"/>
    <xf numFmtId="0" fontId="3" fillId="0" borderId="0" xfId="0" applyFont="1" applyAlignment="1">
      <alignment horizontal="center"/>
    </xf>
    <xf numFmtId="0" fontId="3" fillId="3" borderId="0" xfId="0" applyFont="1" applyFill="1"/>
    <xf numFmtId="164" fontId="3" fillId="3" borderId="0" xfId="1" applyFont="1" applyFill="1"/>
    <xf numFmtId="164" fontId="3" fillId="3" borderId="0" xfId="1" applyFont="1" applyFill="1" applyBorder="1"/>
    <xf numFmtId="165" fontId="3" fillId="3" borderId="0" xfId="1" applyNumberFormat="1" applyFont="1" applyFill="1" applyAlignment="1">
      <alignment horizontal="center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164" fontId="3" fillId="0" borderId="0" xfId="0" applyNumberFormat="1" applyFont="1" applyBorder="1"/>
    <xf numFmtId="0" fontId="6" fillId="0" borderId="0" xfId="0" applyFont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2" borderId="1" xfId="0" applyFill="1" applyBorder="1"/>
    <xf numFmtId="0" fontId="0" fillId="2" borderId="2" xfId="0" applyFill="1" applyBorder="1" applyAlignment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/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166" fontId="0" fillId="0" borderId="0" xfId="1" applyNumberFormat="1" applyFont="1"/>
    <xf numFmtId="166" fontId="0" fillId="0" borderId="0" xfId="0" applyNumberFormat="1" applyBorder="1" applyAlignment="1">
      <alignment horizontal="center"/>
    </xf>
    <xf numFmtId="165" fontId="0" fillId="0" borderId="0" xfId="1" applyNumberFormat="1" applyFont="1" applyBorder="1" applyAlignment="1">
      <alignment horizontal="center"/>
    </xf>
    <xf numFmtId="165" fontId="1" fillId="0" borderId="0" xfId="1" applyNumberFormat="1" applyFont="1" applyBorder="1" applyAlignment="1">
      <alignment horizontal="center"/>
    </xf>
    <xf numFmtId="0" fontId="6" fillId="0" borderId="12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66" fontId="6" fillId="0" borderId="8" xfId="1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/>
    </xf>
    <xf numFmtId="166" fontId="6" fillId="0" borderId="9" xfId="1" applyNumberFormat="1" applyFont="1" applyBorder="1" applyAlignment="1">
      <alignment horizontal="center"/>
    </xf>
    <xf numFmtId="166" fontId="0" fillId="0" borderId="0" xfId="0" applyNumberFormat="1"/>
    <xf numFmtId="0" fontId="8" fillId="0" borderId="0" xfId="0" applyFont="1"/>
    <xf numFmtId="165" fontId="0" fillId="0" borderId="0" xfId="0" applyNumberFormat="1"/>
    <xf numFmtId="0" fontId="6" fillId="0" borderId="0" xfId="0" applyFont="1" applyAlignment="1">
      <alignment horizontal="center"/>
    </xf>
    <xf numFmtId="0" fontId="6" fillId="2" borderId="10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6" fontId="5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center"/>
    </xf>
    <xf numFmtId="166" fontId="5" fillId="0" borderId="0" xfId="1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7" xfId="0" applyFont="1" applyBorder="1"/>
    <xf numFmtId="164" fontId="6" fillId="0" borderId="8" xfId="1" applyFont="1" applyBorder="1" applyAlignment="1">
      <alignment horizontal="center"/>
    </xf>
    <xf numFmtId="165" fontId="6" fillId="0" borderId="8" xfId="1" applyNumberFormat="1" applyFont="1" applyBorder="1" applyAlignment="1">
      <alignment horizontal="center"/>
    </xf>
    <xf numFmtId="164" fontId="6" fillId="0" borderId="9" xfId="1" applyFont="1" applyBorder="1" applyAlignment="1">
      <alignment horizontal="center"/>
    </xf>
    <xf numFmtId="0" fontId="6" fillId="0" borderId="0" xfId="0" applyFont="1" applyAlignment="1"/>
    <xf numFmtId="9" fontId="6" fillId="2" borderId="5" xfId="0" applyNumberFormat="1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9" fontId="6" fillId="3" borderId="0" xfId="0" applyNumberFormat="1" applyFont="1" applyFill="1" applyBorder="1" applyAlignment="1">
      <alignment horizontal="center"/>
    </xf>
    <xf numFmtId="166" fontId="1" fillId="0" borderId="0" xfId="0" applyNumberFormat="1" applyFont="1" applyBorder="1" applyAlignment="1"/>
    <xf numFmtId="166" fontId="1" fillId="0" borderId="0" xfId="1" applyNumberFormat="1" applyFont="1" applyBorder="1" applyAlignment="1">
      <alignment horizontal="center"/>
    </xf>
    <xf numFmtId="0" fontId="5" fillId="3" borderId="0" xfId="0" applyFont="1" applyFill="1" applyBorder="1" applyAlignment="1">
      <alignment horizontal="left"/>
    </xf>
    <xf numFmtId="166" fontId="5" fillId="0" borderId="0" xfId="1" applyNumberFormat="1" applyFont="1"/>
    <xf numFmtId="166" fontId="5" fillId="0" borderId="0" xfId="1" applyNumberFormat="1" applyFont="1" applyAlignment="1"/>
    <xf numFmtId="0" fontId="5" fillId="3" borderId="7" xfId="0" applyFont="1" applyFill="1" applyBorder="1" applyAlignment="1">
      <alignment horizontal="center"/>
    </xf>
    <xf numFmtId="166" fontId="6" fillId="0" borderId="8" xfId="1" applyNumberFormat="1" applyFont="1" applyBorder="1"/>
    <xf numFmtId="0" fontId="6" fillId="0" borderId="8" xfId="0" applyFont="1" applyBorder="1"/>
    <xf numFmtId="166" fontId="6" fillId="0" borderId="9" xfId="0" applyNumberFormat="1" applyFont="1" applyBorder="1" applyAlignme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30"/>
  <sheetViews>
    <sheetView tabSelected="1" workbookViewId="0">
      <selection activeCell="G116" sqref="G116"/>
    </sheetView>
  </sheetViews>
  <sheetFormatPr defaultColWidth="11.42578125" defaultRowHeight="12.75" x14ac:dyDescent="0.2"/>
  <cols>
    <col min="1" max="1" width="7" customWidth="1"/>
    <col min="2" max="2" width="18.28515625" customWidth="1"/>
    <col min="3" max="3" width="35.42578125" customWidth="1"/>
    <col min="4" max="4" width="41.85546875" customWidth="1"/>
    <col min="5" max="5" width="20.7109375" bestFit="1" customWidth="1"/>
    <col min="6" max="6" width="4.140625" bestFit="1" customWidth="1"/>
    <col min="7" max="7" width="15.5703125" bestFit="1" customWidth="1"/>
    <col min="8" max="8" width="23.140625" bestFit="1" customWidth="1"/>
    <col min="9" max="9" width="23.7109375" customWidth="1"/>
    <col min="10" max="10" width="23.28515625" customWidth="1"/>
    <col min="11" max="11" width="16.5703125" bestFit="1" customWidth="1"/>
  </cols>
  <sheetData>
    <row r="1" spans="2:11" ht="15.75" x14ac:dyDescent="0.25">
      <c r="B1" s="111" t="s">
        <v>0</v>
      </c>
      <c r="C1" s="111"/>
      <c r="D1" s="111"/>
      <c r="E1" s="111"/>
      <c r="F1" s="111"/>
      <c r="G1" s="111"/>
      <c r="H1" s="111"/>
      <c r="I1" s="111"/>
      <c r="J1" s="111"/>
    </row>
    <row r="2" spans="2:11" ht="15.75" x14ac:dyDescent="0.25">
      <c r="B2" s="111" t="s">
        <v>1</v>
      </c>
      <c r="C2" s="111"/>
      <c r="D2" s="111"/>
      <c r="E2" s="111"/>
      <c r="F2" s="111"/>
      <c r="G2" s="111"/>
      <c r="H2" s="111"/>
      <c r="I2" s="111"/>
      <c r="J2" s="111"/>
    </row>
    <row r="3" spans="2:11" ht="15" x14ac:dyDescent="0.2">
      <c r="B3" s="1"/>
      <c r="C3" s="1"/>
      <c r="D3" s="1"/>
      <c r="E3" s="1"/>
      <c r="F3" s="1"/>
      <c r="G3" s="1"/>
      <c r="H3" s="1"/>
      <c r="I3" s="1"/>
      <c r="J3" s="1"/>
    </row>
    <row r="4" spans="2:11" ht="15.75" x14ac:dyDescent="0.25">
      <c r="B4" s="111" t="s">
        <v>2</v>
      </c>
      <c r="C4" s="111"/>
      <c r="D4" s="111"/>
      <c r="E4" s="111"/>
      <c r="F4" s="111"/>
      <c r="G4" s="111"/>
      <c r="H4" s="111"/>
      <c r="I4" s="111"/>
      <c r="J4" s="111"/>
    </row>
    <row r="5" spans="2:11" ht="15.75" thickBot="1" x14ac:dyDescent="0.25">
      <c r="B5" s="1"/>
      <c r="C5" s="1"/>
      <c r="D5" s="1"/>
      <c r="E5" s="1"/>
      <c r="F5" s="1"/>
      <c r="G5" s="1"/>
      <c r="H5" s="1"/>
      <c r="I5" s="1"/>
      <c r="J5" s="1"/>
    </row>
    <row r="6" spans="2:11" ht="15.75" x14ac:dyDescent="0.25">
      <c r="B6" s="2" t="s">
        <v>3</v>
      </c>
      <c r="C6" s="3" t="s">
        <v>4</v>
      </c>
      <c r="D6" s="3" t="s">
        <v>5</v>
      </c>
      <c r="E6" s="3" t="s">
        <v>6</v>
      </c>
      <c r="F6" s="3"/>
      <c r="G6" s="3" t="s">
        <v>3</v>
      </c>
      <c r="H6" s="3" t="s">
        <v>7</v>
      </c>
      <c r="I6" s="3"/>
      <c r="J6" s="4" t="s">
        <v>8</v>
      </c>
      <c r="K6" s="4"/>
    </row>
    <row r="7" spans="2:11" ht="16.5" thickBot="1" x14ac:dyDescent="0.3">
      <c r="B7" s="5" t="s">
        <v>9</v>
      </c>
      <c r="C7" s="6" t="s">
        <v>10</v>
      </c>
      <c r="D7" s="6" t="s">
        <v>11</v>
      </c>
      <c r="E7" s="6" t="s">
        <v>12</v>
      </c>
      <c r="F7" s="6"/>
      <c r="G7" s="6" t="s">
        <v>13</v>
      </c>
      <c r="H7" s="6" t="s">
        <v>14</v>
      </c>
      <c r="I7" s="6" t="s">
        <v>15</v>
      </c>
      <c r="J7" s="7" t="s">
        <v>6</v>
      </c>
      <c r="K7" s="7" t="s">
        <v>16</v>
      </c>
    </row>
    <row r="8" spans="2:11" ht="15.75" x14ac:dyDescent="0.25">
      <c r="B8" s="9" t="s">
        <v>17</v>
      </c>
      <c r="C8" s="10"/>
      <c r="D8" s="10"/>
      <c r="E8" s="8"/>
      <c r="F8" s="8"/>
      <c r="G8" s="8"/>
      <c r="H8" s="8"/>
      <c r="I8" s="8"/>
      <c r="J8" s="8"/>
    </row>
    <row r="9" spans="2:11" ht="14.25" x14ac:dyDescent="0.2">
      <c r="B9" s="11">
        <v>1</v>
      </c>
      <c r="C9" s="12" t="s">
        <v>18</v>
      </c>
      <c r="D9" s="12" t="s">
        <v>19</v>
      </c>
      <c r="E9" s="13">
        <v>13504676</v>
      </c>
      <c r="F9" s="13"/>
      <c r="G9" s="14">
        <v>102</v>
      </c>
      <c r="H9" s="11" t="s">
        <v>20</v>
      </c>
      <c r="I9" s="11" t="s">
        <v>21</v>
      </c>
      <c r="J9" s="11" t="s">
        <v>22</v>
      </c>
      <c r="K9" s="11" t="s">
        <v>23</v>
      </c>
    </row>
    <row r="10" spans="2:11" ht="14.25" x14ac:dyDescent="0.2">
      <c r="B10" s="11"/>
      <c r="C10" s="12"/>
      <c r="D10" s="12"/>
      <c r="E10" s="13"/>
      <c r="F10" s="13"/>
      <c r="G10" s="14"/>
      <c r="H10" s="11"/>
      <c r="I10" s="11"/>
      <c r="J10" s="11"/>
      <c r="K10" s="11"/>
    </row>
    <row r="11" spans="2:11" ht="14.25" x14ac:dyDescent="0.2">
      <c r="B11" s="11">
        <v>2</v>
      </c>
      <c r="C11" s="12" t="s">
        <v>28</v>
      </c>
      <c r="D11" s="12" t="s">
        <v>29</v>
      </c>
      <c r="E11" s="13">
        <v>12348360</v>
      </c>
      <c r="F11" s="13"/>
      <c r="G11" s="14">
        <v>94</v>
      </c>
      <c r="H11" s="11" t="s">
        <v>30</v>
      </c>
      <c r="I11" s="11" t="s">
        <v>21</v>
      </c>
      <c r="J11" s="11" t="s">
        <v>31</v>
      </c>
      <c r="K11" s="11" t="s">
        <v>32</v>
      </c>
    </row>
    <row r="12" spans="2:11" ht="14.25" x14ac:dyDescent="0.2">
      <c r="B12" s="11"/>
      <c r="C12" s="12"/>
      <c r="D12" s="12"/>
      <c r="E12" s="13"/>
      <c r="F12" s="13"/>
      <c r="G12" s="14"/>
      <c r="H12" s="11"/>
      <c r="I12" s="11"/>
      <c r="J12" s="11"/>
    </row>
    <row r="13" spans="2:11" ht="14.25" x14ac:dyDescent="0.2">
      <c r="B13" s="11">
        <v>3</v>
      </c>
      <c r="C13" s="12" t="s">
        <v>33</v>
      </c>
      <c r="D13" s="12" t="s">
        <v>34</v>
      </c>
      <c r="E13" s="13">
        <v>5888888</v>
      </c>
      <c r="F13" s="13"/>
      <c r="G13" s="14">
        <v>72</v>
      </c>
      <c r="H13" s="11" t="s">
        <v>30</v>
      </c>
      <c r="I13" s="11" t="s">
        <v>21</v>
      </c>
      <c r="J13" s="11" t="s">
        <v>35</v>
      </c>
      <c r="K13" s="11" t="s">
        <v>32</v>
      </c>
    </row>
    <row r="14" spans="2:11" ht="14.25" x14ac:dyDescent="0.2">
      <c r="B14" s="11"/>
      <c r="C14" s="12"/>
      <c r="D14" s="12"/>
      <c r="E14" s="13"/>
      <c r="F14" s="13"/>
      <c r="G14" s="14"/>
      <c r="H14" s="11"/>
      <c r="I14" s="11"/>
      <c r="J14" s="11"/>
      <c r="K14" s="15"/>
    </row>
    <row r="15" spans="2:11" ht="14.25" x14ac:dyDescent="0.2">
      <c r="B15" s="11">
        <v>4</v>
      </c>
      <c r="C15" s="12" t="s">
        <v>36</v>
      </c>
      <c r="D15" s="12" t="s">
        <v>37</v>
      </c>
      <c r="E15" s="13">
        <v>5053000</v>
      </c>
      <c r="F15" s="13"/>
      <c r="G15" s="14">
        <v>92</v>
      </c>
      <c r="H15" s="11" t="s">
        <v>30</v>
      </c>
      <c r="I15" s="11" t="s">
        <v>26</v>
      </c>
      <c r="J15" s="11" t="s">
        <v>22</v>
      </c>
      <c r="K15" s="11" t="s">
        <v>32</v>
      </c>
    </row>
    <row r="16" spans="2:11" ht="14.25" x14ac:dyDescent="0.2">
      <c r="B16" s="11"/>
      <c r="C16" s="12"/>
      <c r="D16" s="12"/>
      <c r="E16" s="13"/>
      <c r="F16" s="13"/>
      <c r="G16" s="14"/>
      <c r="H16" s="11"/>
      <c r="I16" s="11"/>
      <c r="J16" s="11"/>
      <c r="K16" s="11"/>
    </row>
    <row r="17" spans="2:11" ht="14.25" x14ac:dyDescent="0.2">
      <c r="B17" s="9" t="s">
        <v>38</v>
      </c>
      <c r="C17" s="12"/>
      <c r="D17" s="12"/>
      <c r="E17" s="13"/>
      <c r="F17" s="13"/>
      <c r="G17" s="16"/>
      <c r="H17" s="11"/>
      <c r="I17" s="11"/>
      <c r="J17" s="11"/>
      <c r="K17" s="15"/>
    </row>
    <row r="18" spans="2:11" ht="14.25" x14ac:dyDescent="0.2">
      <c r="B18" s="11">
        <v>1</v>
      </c>
      <c r="C18" s="12" t="s">
        <v>39</v>
      </c>
      <c r="D18" s="12" t="s">
        <v>40</v>
      </c>
      <c r="E18" s="13">
        <v>2500000</v>
      </c>
      <c r="F18" s="13"/>
      <c r="G18" s="14">
        <v>45</v>
      </c>
      <c r="H18" s="11" t="s">
        <v>30</v>
      </c>
      <c r="I18" s="11" t="s">
        <v>21</v>
      </c>
      <c r="J18" s="11" t="s">
        <v>41</v>
      </c>
      <c r="K18" s="11" t="s">
        <v>23</v>
      </c>
    </row>
    <row r="19" spans="2:11" ht="14.25" x14ac:dyDescent="0.2">
      <c r="B19" s="11"/>
      <c r="C19" s="12"/>
      <c r="D19" s="12"/>
      <c r="E19" s="13"/>
      <c r="F19" s="13"/>
      <c r="G19" s="14"/>
      <c r="H19" s="11"/>
      <c r="I19" s="11"/>
      <c r="J19" s="11"/>
      <c r="K19" s="15"/>
    </row>
    <row r="20" spans="2:11" ht="14.25" x14ac:dyDescent="0.2">
      <c r="B20" s="11">
        <v>2</v>
      </c>
      <c r="C20" s="12" t="s">
        <v>43</v>
      </c>
      <c r="D20" s="12" t="s">
        <v>44</v>
      </c>
      <c r="E20" s="13">
        <v>64365617</v>
      </c>
      <c r="F20" s="13" t="s">
        <v>45</v>
      </c>
      <c r="G20" s="14">
        <v>386</v>
      </c>
      <c r="H20" s="11" t="s">
        <v>46</v>
      </c>
      <c r="I20" s="11" t="s">
        <v>26</v>
      </c>
      <c r="J20" s="11" t="s">
        <v>47</v>
      </c>
      <c r="K20" s="11" t="s">
        <v>32</v>
      </c>
    </row>
    <row r="21" spans="2:11" ht="14.25" x14ac:dyDescent="0.2">
      <c r="B21" s="11"/>
      <c r="C21" s="12"/>
      <c r="D21" s="12"/>
      <c r="E21" s="13"/>
      <c r="F21" s="13"/>
      <c r="G21" s="14"/>
      <c r="H21" s="11"/>
      <c r="I21" s="11"/>
      <c r="J21" s="11"/>
      <c r="K21" s="15"/>
    </row>
    <row r="22" spans="2:11" ht="14.25" x14ac:dyDescent="0.2">
      <c r="B22" s="11">
        <v>3</v>
      </c>
      <c r="C22" s="12" t="s">
        <v>48</v>
      </c>
      <c r="D22" s="12" t="s">
        <v>49</v>
      </c>
      <c r="E22" s="13">
        <v>53597752</v>
      </c>
      <c r="F22" s="13" t="s">
        <v>45</v>
      </c>
      <c r="G22" s="14">
        <v>906</v>
      </c>
      <c r="H22" s="11" t="s">
        <v>50</v>
      </c>
      <c r="I22" s="11" t="s">
        <v>26</v>
      </c>
      <c r="J22" s="11" t="s">
        <v>51</v>
      </c>
      <c r="K22" s="11" t="s">
        <v>32</v>
      </c>
    </row>
    <row r="23" spans="2:11" ht="14.25" x14ac:dyDescent="0.2">
      <c r="B23" s="11"/>
      <c r="C23" s="12"/>
      <c r="D23" s="12"/>
      <c r="E23" s="13"/>
      <c r="F23" s="13"/>
      <c r="G23" s="14"/>
      <c r="H23" s="11"/>
      <c r="I23" s="11"/>
      <c r="J23" s="11"/>
      <c r="K23" s="15"/>
    </row>
    <row r="24" spans="2:11" ht="14.25" x14ac:dyDescent="0.2">
      <c r="B24" s="11">
        <v>4</v>
      </c>
      <c r="C24" s="12" t="s">
        <v>52</v>
      </c>
      <c r="D24" s="12" t="s">
        <v>53</v>
      </c>
      <c r="E24" s="13">
        <v>10355280</v>
      </c>
      <c r="F24" s="13" t="s">
        <v>45</v>
      </c>
      <c r="G24" s="14">
        <v>46</v>
      </c>
      <c r="H24" s="11" t="s">
        <v>54</v>
      </c>
      <c r="I24" s="11" t="s">
        <v>21</v>
      </c>
      <c r="J24" s="11" t="s">
        <v>55</v>
      </c>
      <c r="K24" s="11" t="s">
        <v>32</v>
      </c>
    </row>
    <row r="25" spans="2:11" ht="14.25" x14ac:dyDescent="0.2">
      <c r="B25" s="11"/>
      <c r="C25" s="12"/>
      <c r="D25" s="12"/>
      <c r="E25" s="13"/>
      <c r="F25" s="13"/>
      <c r="G25" s="14"/>
      <c r="H25" s="11"/>
      <c r="I25" s="11"/>
      <c r="J25" s="11"/>
      <c r="K25" s="15"/>
    </row>
    <row r="26" spans="2:11" ht="14.25" x14ac:dyDescent="0.2">
      <c r="B26" s="11">
        <v>5</v>
      </c>
      <c r="C26" s="12" t="s">
        <v>56</v>
      </c>
      <c r="D26" s="12" t="s">
        <v>57</v>
      </c>
      <c r="E26" s="13">
        <v>5183146</v>
      </c>
      <c r="F26" s="13" t="s">
        <v>45</v>
      </c>
      <c r="G26" s="14">
        <v>0</v>
      </c>
      <c r="H26" s="11" t="s">
        <v>58</v>
      </c>
      <c r="I26" s="11" t="s">
        <v>26</v>
      </c>
      <c r="J26" s="11" t="s">
        <v>59</v>
      </c>
      <c r="K26" s="11" t="s">
        <v>32</v>
      </c>
    </row>
    <row r="27" spans="2:11" ht="14.25" x14ac:dyDescent="0.2">
      <c r="B27" s="11"/>
      <c r="C27" s="12"/>
      <c r="D27" s="12"/>
      <c r="E27" s="13"/>
      <c r="F27" s="13"/>
      <c r="G27" s="14"/>
      <c r="H27" s="11"/>
      <c r="I27" s="11"/>
      <c r="J27" s="11"/>
      <c r="K27" s="15"/>
    </row>
    <row r="28" spans="2:11" ht="14.25" x14ac:dyDescent="0.2">
      <c r="B28" s="9" t="s">
        <v>60</v>
      </c>
      <c r="C28" s="12"/>
      <c r="D28" s="12"/>
      <c r="E28" s="13"/>
      <c r="F28" s="13"/>
      <c r="G28" s="14"/>
      <c r="H28" s="11"/>
      <c r="I28" s="11"/>
      <c r="J28" s="11"/>
      <c r="K28" s="15"/>
    </row>
    <row r="29" spans="2:11" ht="14.25" x14ac:dyDescent="0.2">
      <c r="B29" s="11">
        <v>1</v>
      </c>
      <c r="C29" s="12" t="s">
        <v>61</v>
      </c>
      <c r="D29" s="12" t="s">
        <v>62</v>
      </c>
      <c r="E29" s="13">
        <v>8250000</v>
      </c>
      <c r="F29" s="17"/>
      <c r="G29" s="14">
        <v>288</v>
      </c>
      <c r="H29" s="11" t="s">
        <v>30</v>
      </c>
      <c r="I29" s="11" t="s">
        <v>26</v>
      </c>
      <c r="J29" s="11" t="s">
        <v>63</v>
      </c>
      <c r="K29" s="11" t="s">
        <v>23</v>
      </c>
    </row>
    <row r="30" spans="2:11" ht="14.25" x14ac:dyDescent="0.2">
      <c r="B30" s="11"/>
      <c r="C30" s="12"/>
      <c r="D30" s="12"/>
      <c r="E30" s="13"/>
      <c r="F30" s="17"/>
      <c r="G30" s="14"/>
      <c r="H30" s="11"/>
      <c r="I30" s="11"/>
      <c r="J30" s="11"/>
      <c r="K30" s="15"/>
    </row>
    <row r="31" spans="2:11" ht="14.25" x14ac:dyDescent="0.2">
      <c r="B31" s="11">
        <v>2</v>
      </c>
      <c r="C31" s="12" t="s">
        <v>64</v>
      </c>
      <c r="D31" s="12" t="s">
        <v>65</v>
      </c>
      <c r="E31" s="18">
        <v>14000000</v>
      </c>
      <c r="F31" s="17"/>
      <c r="G31" s="19">
        <v>260</v>
      </c>
      <c r="H31" s="11" t="s">
        <v>30</v>
      </c>
      <c r="I31" s="11" t="s">
        <v>26</v>
      </c>
      <c r="J31" s="20" t="s">
        <v>35</v>
      </c>
      <c r="K31" s="11" t="s">
        <v>23</v>
      </c>
    </row>
    <row r="32" spans="2:11" ht="14.25" x14ac:dyDescent="0.2">
      <c r="B32" s="11"/>
      <c r="C32" s="12"/>
      <c r="D32" s="12"/>
      <c r="E32" s="13"/>
      <c r="F32" s="17"/>
      <c r="G32" s="14"/>
      <c r="H32" s="11"/>
      <c r="I32" s="11"/>
      <c r="J32" s="11"/>
      <c r="K32" s="15"/>
    </row>
    <row r="33" spans="2:11" ht="14.25" x14ac:dyDescent="0.2">
      <c r="B33" s="11">
        <v>3</v>
      </c>
      <c r="C33" s="12" t="s">
        <v>66</v>
      </c>
      <c r="D33" s="12" t="s">
        <v>67</v>
      </c>
      <c r="E33" s="13">
        <v>794249.15</v>
      </c>
      <c r="F33" s="17" t="s">
        <v>45</v>
      </c>
      <c r="G33" s="14">
        <v>84</v>
      </c>
      <c r="H33" s="11" t="s">
        <v>20</v>
      </c>
      <c r="I33" s="11" t="s">
        <v>68</v>
      </c>
      <c r="J33" s="11" t="s">
        <v>35</v>
      </c>
      <c r="K33" s="11" t="s">
        <v>23</v>
      </c>
    </row>
    <row r="34" spans="2:11" ht="14.25" x14ac:dyDescent="0.2">
      <c r="B34" s="11"/>
      <c r="C34" s="12"/>
      <c r="D34" s="12"/>
      <c r="E34" s="13"/>
      <c r="F34" s="13"/>
      <c r="G34" s="14"/>
      <c r="H34" s="11"/>
      <c r="I34" s="11"/>
      <c r="J34" s="11"/>
      <c r="K34" s="15"/>
    </row>
    <row r="35" spans="2:11" ht="14.25" x14ac:dyDescent="0.2">
      <c r="B35" s="11">
        <v>4</v>
      </c>
      <c r="C35" s="12" t="s">
        <v>69</v>
      </c>
      <c r="D35" s="12" t="s">
        <v>70</v>
      </c>
      <c r="E35" s="13">
        <v>16307349.66</v>
      </c>
      <c r="F35" s="17" t="s">
        <v>71</v>
      </c>
      <c r="G35" s="14">
        <v>180</v>
      </c>
      <c r="H35" s="11" t="s">
        <v>30</v>
      </c>
      <c r="I35" s="11" t="s">
        <v>26</v>
      </c>
      <c r="J35" s="11" t="s">
        <v>22</v>
      </c>
      <c r="K35" s="11" t="s">
        <v>32</v>
      </c>
    </row>
    <row r="36" spans="2:11" ht="14.25" x14ac:dyDescent="0.2">
      <c r="B36" s="11"/>
      <c r="C36" s="12"/>
      <c r="D36" s="12"/>
      <c r="E36" s="13"/>
      <c r="F36" s="17"/>
      <c r="G36" s="14"/>
      <c r="H36" s="11"/>
      <c r="I36" s="11"/>
      <c r="J36" s="11"/>
      <c r="K36" s="15"/>
    </row>
    <row r="37" spans="2:11" ht="14.25" x14ac:dyDescent="0.2">
      <c r="B37" s="11">
        <v>5</v>
      </c>
      <c r="C37" s="12" t="s">
        <v>72</v>
      </c>
      <c r="D37" s="12" t="s">
        <v>73</v>
      </c>
      <c r="E37" s="18">
        <v>13053674.83</v>
      </c>
      <c r="F37" s="17" t="s">
        <v>71</v>
      </c>
      <c r="G37" s="19">
        <v>16</v>
      </c>
      <c r="H37" s="11" t="s">
        <v>20</v>
      </c>
      <c r="I37" s="11" t="s">
        <v>74</v>
      </c>
      <c r="J37" s="20" t="s">
        <v>35</v>
      </c>
      <c r="K37" s="11" t="s">
        <v>32</v>
      </c>
    </row>
    <row r="38" spans="2:11" ht="14.25" x14ac:dyDescent="0.2">
      <c r="B38" s="11"/>
      <c r="C38" s="12"/>
      <c r="D38" s="12"/>
      <c r="E38" s="13"/>
      <c r="F38" s="17"/>
      <c r="G38" s="14"/>
      <c r="H38" s="11"/>
      <c r="I38" s="11"/>
      <c r="J38" s="11"/>
      <c r="K38" s="15"/>
    </row>
    <row r="39" spans="2:11" ht="14.25" x14ac:dyDescent="0.2">
      <c r="B39" s="11">
        <v>6</v>
      </c>
      <c r="C39" s="12" t="s">
        <v>75</v>
      </c>
      <c r="D39" s="12" t="s">
        <v>76</v>
      </c>
      <c r="E39" s="13">
        <v>6447661.46</v>
      </c>
      <c r="F39" s="17" t="s">
        <v>71</v>
      </c>
      <c r="G39" s="14">
        <v>37</v>
      </c>
      <c r="H39" s="11" t="s">
        <v>46</v>
      </c>
      <c r="I39" s="11" t="s">
        <v>77</v>
      </c>
      <c r="J39" s="11" t="s">
        <v>35</v>
      </c>
      <c r="K39" s="11" t="s">
        <v>32</v>
      </c>
    </row>
    <row r="40" spans="2:11" ht="14.25" x14ac:dyDescent="0.2">
      <c r="B40" s="11"/>
      <c r="C40" s="12"/>
      <c r="D40" s="12"/>
      <c r="E40" s="13"/>
      <c r="F40" s="17"/>
      <c r="G40" s="14"/>
      <c r="H40" s="11"/>
      <c r="I40" s="11"/>
      <c r="J40" s="11"/>
      <c r="K40" s="15"/>
    </row>
    <row r="41" spans="2:11" ht="14.25" x14ac:dyDescent="0.2">
      <c r="B41" s="11">
        <v>7</v>
      </c>
      <c r="C41" s="12" t="s">
        <v>78</v>
      </c>
      <c r="D41" s="12" t="s">
        <v>79</v>
      </c>
      <c r="E41" s="13">
        <v>9293095.7699999996</v>
      </c>
      <c r="F41" s="17" t="s">
        <v>71</v>
      </c>
      <c r="G41" s="14">
        <v>0</v>
      </c>
      <c r="H41" s="11" t="s">
        <v>58</v>
      </c>
      <c r="I41" s="11" t="s">
        <v>26</v>
      </c>
      <c r="J41" s="11" t="s">
        <v>51</v>
      </c>
      <c r="K41" s="11" t="s">
        <v>32</v>
      </c>
    </row>
    <row r="42" spans="2:11" ht="14.25" x14ac:dyDescent="0.2">
      <c r="B42" s="11"/>
      <c r="C42" s="12"/>
      <c r="D42" s="12"/>
      <c r="E42" s="13"/>
      <c r="F42" s="17"/>
      <c r="G42" s="14"/>
      <c r="H42" s="11"/>
      <c r="I42" s="11"/>
      <c r="J42" s="11"/>
      <c r="K42" s="11"/>
    </row>
    <row r="43" spans="2:11" ht="14.25" x14ac:dyDescent="0.2">
      <c r="B43" s="9" t="s">
        <v>84</v>
      </c>
      <c r="C43" s="12"/>
      <c r="D43" s="12"/>
      <c r="E43" s="13"/>
      <c r="F43" s="17"/>
      <c r="G43" s="14"/>
      <c r="H43" s="11"/>
      <c r="I43" s="11"/>
      <c r="J43" s="11"/>
      <c r="K43" s="11"/>
    </row>
    <row r="44" spans="2:11" ht="14.25" x14ac:dyDescent="0.2">
      <c r="B44" s="11">
        <v>1</v>
      </c>
      <c r="C44" s="12" t="s">
        <v>86</v>
      </c>
      <c r="D44" s="12" t="s">
        <v>87</v>
      </c>
      <c r="E44" s="13">
        <v>5000000</v>
      </c>
      <c r="F44" s="17"/>
      <c r="G44" s="39">
        <v>0</v>
      </c>
      <c r="H44" s="11" t="s">
        <v>88</v>
      </c>
      <c r="I44" s="11" t="s">
        <v>89</v>
      </c>
      <c r="J44" s="20" t="s">
        <v>35</v>
      </c>
      <c r="K44" s="11" t="s">
        <v>23</v>
      </c>
    </row>
    <row r="45" spans="2:11" ht="14.25" x14ac:dyDescent="0.2">
      <c r="B45" s="11"/>
      <c r="C45" s="12"/>
      <c r="D45" s="12"/>
      <c r="E45" s="13"/>
      <c r="F45" s="17"/>
      <c r="G45" s="14"/>
      <c r="H45" s="11"/>
      <c r="I45" s="11"/>
      <c r="J45" s="11"/>
      <c r="K45" s="15"/>
    </row>
    <row r="46" spans="2:11" ht="14.25" x14ac:dyDescent="0.2">
      <c r="B46" s="11">
        <v>2</v>
      </c>
      <c r="C46" s="12" t="s">
        <v>90</v>
      </c>
      <c r="D46" s="12" t="s">
        <v>91</v>
      </c>
      <c r="E46" s="13">
        <v>12500000</v>
      </c>
      <c r="F46" s="17"/>
      <c r="G46" s="14">
        <v>120</v>
      </c>
      <c r="H46" s="11" t="s">
        <v>20</v>
      </c>
      <c r="I46" s="11" t="s">
        <v>85</v>
      </c>
      <c r="J46" s="11" t="s">
        <v>92</v>
      </c>
      <c r="K46" s="11" t="s">
        <v>23</v>
      </c>
    </row>
    <row r="47" spans="2:11" ht="14.25" x14ac:dyDescent="0.2">
      <c r="B47" s="11"/>
      <c r="C47" s="12"/>
      <c r="D47" s="12"/>
      <c r="E47" s="13"/>
      <c r="F47" s="17"/>
      <c r="G47" s="14"/>
      <c r="H47" s="11"/>
      <c r="I47" s="11"/>
      <c r="J47" s="11"/>
      <c r="K47" s="11"/>
    </row>
    <row r="48" spans="2:11" ht="14.25" x14ac:dyDescent="0.2">
      <c r="B48" s="11">
        <v>3</v>
      </c>
      <c r="C48" s="12" t="s">
        <v>93</v>
      </c>
      <c r="D48" s="12" t="s">
        <v>94</v>
      </c>
      <c r="E48" s="13">
        <v>87433630</v>
      </c>
      <c r="F48" s="17" t="s">
        <v>71</v>
      </c>
      <c r="G48" s="14">
        <v>460</v>
      </c>
      <c r="H48" s="11" t="s">
        <v>20</v>
      </c>
      <c r="I48" s="11" t="s">
        <v>26</v>
      </c>
      <c r="J48" s="11" t="s">
        <v>95</v>
      </c>
      <c r="K48" s="11" t="s">
        <v>32</v>
      </c>
    </row>
    <row r="49" spans="2:11" ht="14.25" x14ac:dyDescent="0.2">
      <c r="B49" s="11"/>
      <c r="C49" s="12"/>
      <c r="D49" s="12"/>
      <c r="E49" s="13"/>
      <c r="F49" s="17"/>
      <c r="G49" s="14"/>
      <c r="H49" s="11"/>
      <c r="I49" s="11"/>
      <c r="J49" s="11"/>
      <c r="K49" s="15"/>
    </row>
    <row r="50" spans="2:11" ht="14.25" x14ac:dyDescent="0.2">
      <c r="B50" s="11">
        <v>4</v>
      </c>
      <c r="C50" s="12" t="s">
        <v>96</v>
      </c>
      <c r="D50" s="12" t="s">
        <v>97</v>
      </c>
      <c r="E50" s="13">
        <v>15247216</v>
      </c>
      <c r="F50" s="17" t="s">
        <v>71</v>
      </c>
      <c r="G50" s="39">
        <v>631</v>
      </c>
      <c r="H50" s="11" t="s">
        <v>46</v>
      </c>
      <c r="I50" s="11" t="s">
        <v>26</v>
      </c>
      <c r="J50" s="20" t="s">
        <v>98</v>
      </c>
      <c r="K50" s="11" t="s">
        <v>32</v>
      </c>
    </row>
    <row r="51" spans="2:11" ht="14.25" x14ac:dyDescent="0.2">
      <c r="B51" s="11"/>
      <c r="C51" s="12"/>
      <c r="D51" s="12"/>
      <c r="E51" s="13"/>
      <c r="F51" s="17"/>
      <c r="G51" s="14"/>
      <c r="H51" s="11"/>
      <c r="I51" s="11"/>
      <c r="J51" s="11"/>
      <c r="K51" s="11"/>
    </row>
    <row r="52" spans="2:11" ht="14.25" x14ac:dyDescent="0.2">
      <c r="B52" s="9" t="s">
        <v>100</v>
      </c>
      <c r="C52" s="12"/>
      <c r="D52" s="12"/>
      <c r="E52" s="13"/>
      <c r="F52" s="17"/>
      <c r="G52" s="14"/>
      <c r="H52" s="11"/>
      <c r="I52" s="11"/>
      <c r="J52" s="11"/>
      <c r="K52" s="11"/>
    </row>
    <row r="53" spans="2:11" ht="14.25" x14ac:dyDescent="0.2">
      <c r="B53" s="11">
        <v>1</v>
      </c>
      <c r="C53" s="12" t="s">
        <v>101</v>
      </c>
      <c r="D53" s="12" t="s">
        <v>102</v>
      </c>
      <c r="E53" s="13">
        <f>2598968463/45.1</f>
        <v>57626795.188470066</v>
      </c>
      <c r="F53" s="17" t="s">
        <v>107</v>
      </c>
      <c r="G53" s="14">
        <v>755</v>
      </c>
      <c r="H53" s="11" t="s">
        <v>50</v>
      </c>
      <c r="I53" s="11" t="s">
        <v>26</v>
      </c>
      <c r="J53" s="11" t="s">
        <v>27</v>
      </c>
      <c r="K53" s="11" t="s">
        <v>32</v>
      </c>
    </row>
    <row r="54" spans="2:11" ht="14.25" x14ac:dyDescent="0.2">
      <c r="B54" s="11"/>
      <c r="C54" s="12"/>
      <c r="D54" s="12"/>
      <c r="E54" s="13"/>
      <c r="F54" s="17"/>
      <c r="G54" s="14"/>
      <c r="H54" s="11"/>
      <c r="I54" s="11"/>
      <c r="J54" s="11"/>
      <c r="K54" s="11"/>
    </row>
    <row r="55" spans="2:11" ht="14.25" x14ac:dyDescent="0.2">
      <c r="B55" s="11">
        <v>2</v>
      </c>
      <c r="C55" s="12" t="s">
        <v>24</v>
      </c>
      <c r="D55" s="12" t="s">
        <v>25</v>
      </c>
      <c r="E55" s="13">
        <f>6384087937.5/45.1</f>
        <v>141554056.26385808</v>
      </c>
      <c r="F55" s="17" t="s">
        <v>107</v>
      </c>
      <c r="G55" s="39">
        <v>466</v>
      </c>
      <c r="H55" s="11" t="s">
        <v>20</v>
      </c>
      <c r="I55" s="11" t="s">
        <v>26</v>
      </c>
      <c r="J55" s="20" t="s">
        <v>27</v>
      </c>
      <c r="K55" s="11" t="s">
        <v>32</v>
      </c>
    </row>
    <row r="56" spans="2:11" ht="14.25" x14ac:dyDescent="0.2">
      <c r="B56" s="11"/>
      <c r="C56" s="12"/>
      <c r="D56" s="12"/>
      <c r="E56" s="13"/>
      <c r="F56" s="17"/>
      <c r="G56" s="14"/>
      <c r="H56" s="11"/>
      <c r="I56" s="11"/>
      <c r="J56" s="11"/>
      <c r="K56" s="11"/>
    </row>
    <row r="57" spans="2:11" ht="14.25" x14ac:dyDescent="0.2">
      <c r="B57" s="11">
        <v>3</v>
      </c>
      <c r="C57" s="12" t="s">
        <v>103</v>
      </c>
      <c r="D57" s="12" t="s">
        <v>104</v>
      </c>
      <c r="E57" s="13">
        <f>659500000/45.1</f>
        <v>14623059.866962306</v>
      </c>
      <c r="F57" s="17" t="s">
        <v>107</v>
      </c>
      <c r="G57" s="14">
        <v>22</v>
      </c>
      <c r="H57" s="11" t="s">
        <v>50</v>
      </c>
      <c r="I57" s="11" t="s">
        <v>26</v>
      </c>
      <c r="J57" s="11" t="s">
        <v>105</v>
      </c>
      <c r="K57" s="11" t="s">
        <v>32</v>
      </c>
    </row>
    <row r="58" spans="2:11" ht="14.25" x14ac:dyDescent="0.2">
      <c r="B58" s="11"/>
      <c r="C58" s="12"/>
      <c r="D58" s="12"/>
      <c r="E58" s="13"/>
      <c r="F58" s="17"/>
      <c r="G58" s="14"/>
      <c r="H58" s="11"/>
      <c r="I58" s="11"/>
      <c r="J58" s="11"/>
      <c r="K58" s="11"/>
    </row>
    <row r="59" spans="2:11" ht="14.25" x14ac:dyDescent="0.2">
      <c r="B59" s="11">
        <v>4</v>
      </c>
      <c r="C59" s="12" t="s">
        <v>106</v>
      </c>
      <c r="D59" s="12" t="s">
        <v>42</v>
      </c>
      <c r="E59" s="13">
        <v>79280623</v>
      </c>
      <c r="F59" s="17"/>
      <c r="G59" s="14">
        <v>718</v>
      </c>
      <c r="H59" s="11" t="s">
        <v>20</v>
      </c>
      <c r="I59" s="11" t="s">
        <v>26</v>
      </c>
      <c r="J59" s="11" t="s">
        <v>22</v>
      </c>
      <c r="K59" s="11" t="s">
        <v>32</v>
      </c>
    </row>
    <row r="60" spans="2:11" ht="14.25" x14ac:dyDescent="0.2">
      <c r="B60" s="11"/>
      <c r="C60" s="12"/>
      <c r="D60" s="12"/>
      <c r="E60" s="13"/>
      <c r="F60" s="17"/>
      <c r="G60" s="14"/>
      <c r="H60" s="11"/>
      <c r="I60" s="11"/>
      <c r="J60" s="11"/>
      <c r="K60" s="11"/>
    </row>
    <row r="61" spans="2:11" ht="14.25" x14ac:dyDescent="0.2">
      <c r="B61" s="9" t="s">
        <v>111</v>
      </c>
      <c r="C61" s="12"/>
      <c r="D61" s="12"/>
      <c r="E61" s="13"/>
      <c r="F61" s="17"/>
      <c r="G61" s="14"/>
      <c r="H61" s="11"/>
      <c r="I61" s="11"/>
      <c r="J61" s="11"/>
      <c r="K61" s="11"/>
    </row>
    <row r="62" spans="2:11" ht="14.25" x14ac:dyDescent="0.2">
      <c r="B62" s="11">
        <v>1</v>
      </c>
      <c r="C62" s="12" t="s">
        <v>109</v>
      </c>
      <c r="D62" s="12" t="s">
        <v>110</v>
      </c>
      <c r="E62" s="13">
        <v>200000000</v>
      </c>
      <c r="F62" s="17"/>
      <c r="G62" s="39">
        <v>1132</v>
      </c>
      <c r="H62" s="11" t="s">
        <v>20</v>
      </c>
      <c r="I62" s="11" t="s">
        <v>26</v>
      </c>
      <c r="J62" s="20" t="s">
        <v>22</v>
      </c>
      <c r="K62" s="11" t="s">
        <v>23</v>
      </c>
    </row>
    <row r="63" spans="2:11" ht="14.25" x14ac:dyDescent="0.2">
      <c r="B63" s="11"/>
      <c r="C63" s="12"/>
      <c r="D63" s="12"/>
      <c r="E63" s="13"/>
      <c r="F63" s="17"/>
      <c r="G63" s="14"/>
      <c r="H63" s="11"/>
      <c r="I63" s="11"/>
      <c r="J63" s="11"/>
      <c r="K63" s="11"/>
    </row>
    <row r="64" spans="2:11" ht="14.25" x14ac:dyDescent="0.2">
      <c r="B64" s="11">
        <v>2</v>
      </c>
      <c r="C64" s="12" t="s">
        <v>112</v>
      </c>
      <c r="D64" s="12" t="s">
        <v>113</v>
      </c>
      <c r="E64" s="13">
        <v>20390847.890000001</v>
      </c>
      <c r="F64" s="17" t="s">
        <v>45</v>
      </c>
      <c r="G64" s="14">
        <v>0</v>
      </c>
      <c r="H64" s="11" t="s">
        <v>114</v>
      </c>
      <c r="I64" s="11" t="s">
        <v>26</v>
      </c>
      <c r="J64" s="11" t="s">
        <v>35</v>
      </c>
      <c r="K64" s="11" t="s">
        <v>32</v>
      </c>
    </row>
    <row r="65" spans="2:11" ht="14.25" x14ac:dyDescent="0.2">
      <c r="B65" s="11"/>
      <c r="C65" s="12"/>
      <c r="D65" s="12"/>
      <c r="E65" s="13"/>
      <c r="F65" s="17"/>
      <c r="G65" s="14"/>
      <c r="H65" s="11"/>
      <c r="I65" s="11"/>
      <c r="J65" s="11"/>
      <c r="K65" s="11"/>
    </row>
    <row r="66" spans="2:11" ht="14.25" x14ac:dyDescent="0.2">
      <c r="B66" s="11">
        <v>3</v>
      </c>
      <c r="C66" s="12" t="s">
        <v>115</v>
      </c>
      <c r="D66" s="12" t="s">
        <v>116</v>
      </c>
      <c r="E66" s="13">
        <v>12000500</v>
      </c>
      <c r="F66" s="17"/>
      <c r="G66" s="14">
        <v>0</v>
      </c>
      <c r="H66" s="11" t="s">
        <v>117</v>
      </c>
      <c r="I66" s="11" t="s">
        <v>85</v>
      </c>
      <c r="J66" s="11" t="s">
        <v>51</v>
      </c>
      <c r="K66" s="11" t="s">
        <v>32</v>
      </c>
    </row>
    <row r="67" spans="2:11" ht="14.25" x14ac:dyDescent="0.2">
      <c r="B67" s="11"/>
      <c r="C67" s="12"/>
      <c r="D67" s="12"/>
      <c r="E67" s="13"/>
      <c r="F67" s="17"/>
      <c r="G67" s="14"/>
      <c r="H67" s="11"/>
      <c r="I67" s="11"/>
      <c r="J67" s="11"/>
      <c r="K67" s="11"/>
    </row>
    <row r="68" spans="2:11" ht="14.25" x14ac:dyDescent="0.2">
      <c r="B68" s="9" t="s">
        <v>118</v>
      </c>
      <c r="C68" s="12"/>
      <c r="D68" s="12"/>
      <c r="E68" s="13"/>
      <c r="F68" s="17"/>
      <c r="G68" s="14"/>
      <c r="H68" s="11"/>
      <c r="I68" s="11"/>
      <c r="J68" s="11"/>
      <c r="K68" s="11"/>
    </row>
    <row r="69" spans="2:11" ht="14.25" x14ac:dyDescent="0.2">
      <c r="B69" s="11">
        <v>1</v>
      </c>
      <c r="C69" s="12" t="s">
        <v>119</v>
      </c>
      <c r="D69" s="12" t="s">
        <v>120</v>
      </c>
      <c r="E69" s="13">
        <v>57299357</v>
      </c>
      <c r="F69" s="17"/>
      <c r="G69" s="19">
        <v>200</v>
      </c>
      <c r="H69" s="11" t="s">
        <v>30</v>
      </c>
      <c r="I69" s="11" t="s">
        <v>85</v>
      </c>
      <c r="J69" s="20" t="s">
        <v>35</v>
      </c>
      <c r="K69" s="11" t="s">
        <v>23</v>
      </c>
    </row>
    <row r="70" spans="2:11" ht="14.25" x14ac:dyDescent="0.2">
      <c r="B70" s="11"/>
      <c r="C70" s="12"/>
      <c r="D70" s="12"/>
      <c r="E70" s="13"/>
      <c r="F70" s="17"/>
      <c r="G70" s="19"/>
      <c r="H70" s="11"/>
      <c r="I70" s="11"/>
      <c r="J70" s="20"/>
      <c r="K70" s="11"/>
    </row>
    <row r="71" spans="2:11" ht="14.25" x14ac:dyDescent="0.2">
      <c r="B71" s="11">
        <v>2</v>
      </c>
      <c r="C71" s="12" t="s">
        <v>122</v>
      </c>
      <c r="D71" s="12" t="s">
        <v>123</v>
      </c>
      <c r="E71" s="13">
        <v>39050000</v>
      </c>
      <c r="F71" s="17"/>
      <c r="G71" s="19">
        <v>241</v>
      </c>
      <c r="H71" s="11" t="s">
        <v>20</v>
      </c>
      <c r="I71" s="11" t="s">
        <v>85</v>
      </c>
      <c r="J71" s="20" t="s">
        <v>124</v>
      </c>
      <c r="K71" s="11" t="s">
        <v>23</v>
      </c>
    </row>
    <row r="72" spans="2:11" ht="14.25" x14ac:dyDescent="0.2">
      <c r="B72" s="11"/>
      <c r="C72" s="12"/>
      <c r="D72" s="12"/>
      <c r="E72" s="13"/>
      <c r="F72" s="17"/>
      <c r="G72" s="14"/>
      <c r="H72" s="11"/>
      <c r="I72" s="11"/>
      <c r="J72" s="11"/>
      <c r="K72" s="11"/>
    </row>
    <row r="73" spans="2:11" ht="14.25" x14ac:dyDescent="0.2">
      <c r="B73" s="11">
        <v>3</v>
      </c>
      <c r="C73" s="12" t="s">
        <v>125</v>
      </c>
      <c r="D73" s="12" t="s">
        <v>126</v>
      </c>
      <c r="E73" s="13">
        <v>90000000</v>
      </c>
      <c r="F73" s="17"/>
      <c r="G73" s="14">
        <v>678</v>
      </c>
      <c r="H73" s="11" t="s">
        <v>20</v>
      </c>
      <c r="I73" s="11" t="s">
        <v>26</v>
      </c>
      <c r="J73" s="11" t="s">
        <v>22</v>
      </c>
      <c r="K73" s="11" t="s">
        <v>32</v>
      </c>
    </row>
    <row r="74" spans="2:11" ht="14.25" x14ac:dyDescent="0.2">
      <c r="B74" s="11"/>
      <c r="C74" s="12"/>
      <c r="D74" s="12"/>
      <c r="E74" s="13"/>
      <c r="F74" s="17"/>
      <c r="G74" s="14"/>
      <c r="H74" s="40"/>
      <c r="I74" s="11"/>
      <c r="J74" s="11"/>
      <c r="K74" s="11"/>
    </row>
    <row r="75" spans="2:11" ht="14.25" x14ac:dyDescent="0.2">
      <c r="B75" s="11">
        <v>4</v>
      </c>
      <c r="C75" s="12" t="s">
        <v>127</v>
      </c>
      <c r="D75" s="12" t="s">
        <v>128</v>
      </c>
      <c r="E75" s="13">
        <v>92158058</v>
      </c>
      <c r="F75" s="17" t="s">
        <v>45</v>
      </c>
      <c r="G75" s="14">
        <v>650</v>
      </c>
      <c r="H75" s="11" t="s">
        <v>20</v>
      </c>
      <c r="I75" s="11" t="s">
        <v>26</v>
      </c>
      <c r="J75" s="11" t="s">
        <v>129</v>
      </c>
      <c r="K75" s="11" t="s">
        <v>32</v>
      </c>
    </row>
    <row r="76" spans="2:11" ht="14.25" x14ac:dyDescent="0.2">
      <c r="B76" s="11"/>
      <c r="C76" s="12"/>
      <c r="D76" s="12"/>
      <c r="E76" s="13"/>
      <c r="F76" s="17"/>
      <c r="G76" s="14"/>
      <c r="H76" s="40"/>
      <c r="I76" s="11"/>
      <c r="J76" s="11"/>
      <c r="K76" s="11"/>
    </row>
    <row r="77" spans="2:11" ht="14.25" x14ac:dyDescent="0.2">
      <c r="B77" s="11">
        <v>5</v>
      </c>
      <c r="C77" s="12" t="s">
        <v>130</v>
      </c>
      <c r="D77" s="12" t="s">
        <v>131</v>
      </c>
      <c r="E77" s="13">
        <v>122705100</v>
      </c>
      <c r="F77" s="17" t="s">
        <v>45</v>
      </c>
      <c r="G77" s="14">
        <v>452</v>
      </c>
      <c r="H77" s="11" t="s">
        <v>20</v>
      </c>
      <c r="I77" s="11" t="s">
        <v>26</v>
      </c>
      <c r="J77" s="11" t="s">
        <v>22</v>
      </c>
      <c r="K77" s="11" t="s">
        <v>32</v>
      </c>
    </row>
    <row r="78" spans="2:11" ht="14.25" x14ac:dyDescent="0.2">
      <c r="B78" s="11"/>
      <c r="C78" s="12"/>
      <c r="D78" s="12"/>
      <c r="E78" s="13"/>
      <c r="F78" s="17"/>
      <c r="G78" s="14"/>
      <c r="H78" s="40"/>
      <c r="I78" s="11"/>
      <c r="J78" s="11"/>
      <c r="K78" s="11"/>
    </row>
    <row r="79" spans="2:11" ht="14.25" x14ac:dyDescent="0.2">
      <c r="B79" s="11">
        <v>6</v>
      </c>
      <c r="C79" s="12" t="s">
        <v>99</v>
      </c>
      <c r="D79" s="12" t="s">
        <v>132</v>
      </c>
      <c r="E79" s="13">
        <v>1692859</v>
      </c>
      <c r="F79" s="17" t="s">
        <v>45</v>
      </c>
      <c r="G79" s="14">
        <v>0</v>
      </c>
      <c r="H79" s="40" t="s">
        <v>88</v>
      </c>
      <c r="I79" s="11" t="s">
        <v>26</v>
      </c>
      <c r="J79" s="11" t="s">
        <v>51</v>
      </c>
      <c r="K79" s="11" t="s">
        <v>32</v>
      </c>
    </row>
    <row r="80" spans="2:11" ht="14.25" x14ac:dyDescent="0.2">
      <c r="B80" s="11"/>
      <c r="C80" s="12"/>
      <c r="D80" s="12"/>
      <c r="E80" s="13"/>
      <c r="F80" s="17"/>
      <c r="G80" s="14"/>
      <c r="H80" s="11"/>
      <c r="I80" s="11"/>
      <c r="J80" s="11"/>
      <c r="K80" s="11"/>
    </row>
    <row r="81" spans="2:11" ht="14.25" x14ac:dyDescent="0.2">
      <c r="B81" s="9" t="s">
        <v>133</v>
      </c>
      <c r="C81" s="12"/>
      <c r="D81" s="12"/>
      <c r="E81" s="13"/>
      <c r="F81" s="17"/>
      <c r="G81" s="14"/>
      <c r="H81" s="11"/>
      <c r="I81" s="11"/>
      <c r="J81" s="11"/>
      <c r="K81" s="11"/>
    </row>
    <row r="82" spans="2:11" ht="14.25" x14ac:dyDescent="0.2">
      <c r="B82" s="11">
        <v>1</v>
      </c>
      <c r="C82" s="12" t="s">
        <v>134</v>
      </c>
      <c r="D82" s="12" t="s">
        <v>135</v>
      </c>
      <c r="E82" s="13">
        <v>60000000</v>
      </c>
      <c r="F82" s="17"/>
      <c r="G82" s="14">
        <v>549</v>
      </c>
      <c r="H82" s="11" t="s">
        <v>136</v>
      </c>
      <c r="I82" s="11" t="s">
        <v>26</v>
      </c>
      <c r="J82" s="11" t="s">
        <v>137</v>
      </c>
      <c r="K82" s="11" t="s">
        <v>23</v>
      </c>
    </row>
    <row r="83" spans="2:11" ht="14.25" x14ac:dyDescent="0.2">
      <c r="B83" s="11"/>
      <c r="C83" s="12"/>
      <c r="D83" s="12"/>
      <c r="E83" s="13"/>
      <c r="F83" s="17"/>
      <c r="G83" s="14"/>
      <c r="H83" s="40"/>
      <c r="I83" s="11"/>
      <c r="J83" s="11"/>
      <c r="K83" s="11"/>
    </row>
    <row r="84" spans="2:11" ht="14.25" x14ac:dyDescent="0.2">
      <c r="B84" s="11">
        <v>2</v>
      </c>
      <c r="C84" s="12" t="s">
        <v>138</v>
      </c>
      <c r="D84" s="12" t="s">
        <v>139</v>
      </c>
      <c r="E84" s="13">
        <v>3868686</v>
      </c>
      <c r="F84" s="17"/>
      <c r="G84" s="14">
        <v>56</v>
      </c>
      <c r="H84" s="11" t="s">
        <v>136</v>
      </c>
      <c r="I84" s="11" t="s">
        <v>26</v>
      </c>
      <c r="J84" s="11" t="s">
        <v>140</v>
      </c>
      <c r="K84" s="11" t="s">
        <v>23</v>
      </c>
    </row>
    <row r="85" spans="2:11" ht="14.25" x14ac:dyDescent="0.2">
      <c r="B85" s="11"/>
      <c r="C85" s="12"/>
      <c r="D85" s="12"/>
      <c r="E85" s="13"/>
      <c r="F85" s="17"/>
      <c r="G85" s="14"/>
      <c r="H85" s="40"/>
      <c r="I85" s="11"/>
      <c r="J85" s="11"/>
      <c r="K85" s="11"/>
    </row>
    <row r="86" spans="2:11" ht="14.25" x14ac:dyDescent="0.2">
      <c r="B86" s="11">
        <v>3</v>
      </c>
      <c r="C86" s="12" t="s">
        <v>141</v>
      </c>
      <c r="D86" s="12" t="s">
        <v>142</v>
      </c>
      <c r="E86" s="13">
        <v>58506789</v>
      </c>
      <c r="F86" s="17"/>
      <c r="G86" s="14">
        <v>405</v>
      </c>
      <c r="H86" s="11" t="s">
        <v>20</v>
      </c>
      <c r="I86" s="11" t="s">
        <v>85</v>
      </c>
      <c r="J86" s="11" t="s">
        <v>143</v>
      </c>
      <c r="K86" s="11" t="s">
        <v>23</v>
      </c>
    </row>
    <row r="87" spans="2:11" ht="14.25" x14ac:dyDescent="0.2">
      <c r="B87" s="11"/>
      <c r="C87" s="12"/>
      <c r="D87" s="12"/>
      <c r="E87" s="13"/>
      <c r="F87" s="17"/>
      <c r="G87" s="14"/>
      <c r="H87" s="11"/>
      <c r="I87" s="11"/>
      <c r="J87" s="11"/>
      <c r="K87" s="11"/>
    </row>
    <row r="88" spans="2:11" ht="15" x14ac:dyDescent="0.2">
      <c r="B88" s="11">
        <v>4</v>
      </c>
      <c r="C88" s="1" t="s">
        <v>144</v>
      </c>
      <c r="D88" s="1" t="s">
        <v>145</v>
      </c>
      <c r="E88" s="41">
        <v>19756263</v>
      </c>
      <c r="F88" s="1" t="s">
        <v>45</v>
      </c>
      <c r="G88" s="1">
        <v>348</v>
      </c>
      <c r="H88" s="42" t="s">
        <v>146</v>
      </c>
      <c r="I88" s="42" t="s">
        <v>21</v>
      </c>
      <c r="J88" s="42" t="s">
        <v>31</v>
      </c>
      <c r="K88" s="11" t="s">
        <v>32</v>
      </c>
    </row>
    <row r="89" spans="2:11" ht="15" x14ac:dyDescent="0.2">
      <c r="B89" s="11"/>
      <c r="C89" s="1"/>
      <c r="D89" s="1"/>
      <c r="E89" s="1"/>
      <c r="F89" s="1"/>
      <c r="G89" s="1"/>
      <c r="H89" s="1"/>
      <c r="I89" s="1"/>
      <c r="J89" s="1"/>
      <c r="K89" s="11"/>
    </row>
    <row r="90" spans="2:11" ht="15" x14ac:dyDescent="0.2">
      <c r="B90" s="11">
        <v>5</v>
      </c>
      <c r="C90" s="1" t="s">
        <v>147</v>
      </c>
      <c r="D90" s="1" t="s">
        <v>148</v>
      </c>
      <c r="E90" s="41">
        <v>40045742</v>
      </c>
      <c r="F90" s="1" t="s">
        <v>45</v>
      </c>
      <c r="G90" s="1">
        <v>140</v>
      </c>
      <c r="H90" s="42" t="s">
        <v>136</v>
      </c>
      <c r="I90" s="42" t="s">
        <v>26</v>
      </c>
      <c r="J90" s="1" t="s">
        <v>149</v>
      </c>
      <c r="K90" s="11" t="s">
        <v>32</v>
      </c>
    </row>
    <row r="91" spans="2:11" ht="15" x14ac:dyDescent="0.2">
      <c r="B91" s="11"/>
      <c r="C91" s="1"/>
      <c r="D91" s="1"/>
      <c r="E91" s="1"/>
      <c r="F91" s="1"/>
      <c r="G91" s="1"/>
      <c r="H91" s="1"/>
      <c r="I91" s="1"/>
      <c r="J91" s="1"/>
      <c r="K91" s="11"/>
    </row>
    <row r="92" spans="2:11" ht="15" x14ac:dyDescent="0.2">
      <c r="B92" s="11">
        <v>6</v>
      </c>
      <c r="C92" s="1" t="s">
        <v>150</v>
      </c>
      <c r="D92" s="1" t="s">
        <v>151</v>
      </c>
      <c r="E92" s="41">
        <v>24670329</v>
      </c>
      <c r="F92" s="1" t="s">
        <v>45</v>
      </c>
      <c r="G92" s="41">
        <v>0</v>
      </c>
      <c r="H92" s="42" t="s">
        <v>152</v>
      </c>
      <c r="I92" s="42" t="s">
        <v>26</v>
      </c>
      <c r="J92" s="42" t="s">
        <v>22</v>
      </c>
      <c r="K92" s="11" t="s">
        <v>32</v>
      </c>
    </row>
    <row r="93" spans="2:11" ht="15" x14ac:dyDescent="0.2">
      <c r="B93" s="11"/>
      <c r="C93" s="43"/>
      <c r="D93" s="43"/>
      <c r="E93" s="44"/>
      <c r="F93" s="45"/>
      <c r="G93" s="46"/>
      <c r="H93" s="47"/>
      <c r="I93" s="48"/>
      <c r="J93" s="48"/>
      <c r="K93" s="11"/>
    </row>
    <row r="94" spans="2:11" ht="15" x14ac:dyDescent="0.2">
      <c r="B94" s="11">
        <v>7</v>
      </c>
      <c r="C94" s="43" t="s">
        <v>153</v>
      </c>
      <c r="D94" s="43" t="s">
        <v>154</v>
      </c>
      <c r="E94" s="44">
        <v>10004786</v>
      </c>
      <c r="F94" s="45" t="s">
        <v>45</v>
      </c>
      <c r="G94" s="46">
        <v>221</v>
      </c>
      <c r="H94" s="42" t="s">
        <v>152</v>
      </c>
      <c r="I94" s="42" t="s">
        <v>21</v>
      </c>
      <c r="J94" s="48" t="s">
        <v>155</v>
      </c>
      <c r="K94" s="11" t="s">
        <v>32</v>
      </c>
    </row>
    <row r="95" spans="2:11" ht="15" x14ac:dyDescent="0.2">
      <c r="B95" s="11"/>
      <c r="C95" s="43"/>
      <c r="D95" s="43"/>
      <c r="E95" s="44"/>
      <c r="F95" s="45"/>
      <c r="G95" s="46"/>
      <c r="H95" s="47"/>
      <c r="I95" s="48"/>
      <c r="J95" s="48"/>
      <c r="K95" s="11"/>
    </row>
    <row r="96" spans="2:11" ht="15" x14ac:dyDescent="0.2">
      <c r="B96" s="11">
        <v>8</v>
      </c>
      <c r="C96" s="43" t="s">
        <v>156</v>
      </c>
      <c r="D96" s="43" t="s">
        <v>157</v>
      </c>
      <c r="E96" s="44">
        <v>3810344</v>
      </c>
      <c r="F96" s="45" t="s">
        <v>45</v>
      </c>
      <c r="G96" s="46">
        <v>0</v>
      </c>
      <c r="H96" s="48" t="s">
        <v>88</v>
      </c>
      <c r="I96" s="48" t="s">
        <v>26</v>
      </c>
      <c r="J96" s="48" t="s">
        <v>22</v>
      </c>
      <c r="K96" s="11" t="s">
        <v>32</v>
      </c>
    </row>
    <row r="97" spans="2:11" ht="15" x14ac:dyDescent="0.2">
      <c r="B97" s="11"/>
      <c r="C97" s="43"/>
      <c r="D97" s="43"/>
      <c r="E97" s="44"/>
      <c r="F97" s="45"/>
      <c r="G97" s="46"/>
      <c r="H97" s="47"/>
      <c r="I97" s="48"/>
      <c r="J97" s="48"/>
      <c r="K97" s="11"/>
    </row>
    <row r="98" spans="2:11" ht="15" x14ac:dyDescent="0.2">
      <c r="B98" s="11">
        <v>9</v>
      </c>
      <c r="C98" s="43" t="s">
        <v>158</v>
      </c>
      <c r="D98" s="43" t="s">
        <v>159</v>
      </c>
      <c r="E98" s="44">
        <v>30503918</v>
      </c>
      <c r="F98" s="45" t="s">
        <v>45</v>
      </c>
      <c r="G98" s="46">
        <v>0</v>
      </c>
      <c r="H98" s="42" t="s">
        <v>152</v>
      </c>
      <c r="I98" s="48" t="s">
        <v>89</v>
      </c>
      <c r="J98" s="48" t="s">
        <v>160</v>
      </c>
      <c r="K98" s="11" t="s">
        <v>32</v>
      </c>
    </row>
    <row r="99" spans="2:11" ht="15" x14ac:dyDescent="0.2">
      <c r="B99" s="11"/>
      <c r="C99" s="43"/>
      <c r="D99" s="43"/>
      <c r="E99" s="44"/>
      <c r="F99" s="45"/>
      <c r="G99" s="46"/>
      <c r="H99" s="42"/>
      <c r="I99" s="48"/>
      <c r="J99" s="48"/>
      <c r="K99" s="11"/>
    </row>
    <row r="100" spans="2:11" ht="15" x14ac:dyDescent="0.2">
      <c r="B100" s="9" t="s">
        <v>197</v>
      </c>
      <c r="C100" s="43"/>
      <c r="D100" s="43"/>
      <c r="E100" s="44"/>
      <c r="F100" s="45"/>
      <c r="G100" s="46"/>
      <c r="H100" s="42"/>
      <c r="I100" s="48"/>
      <c r="J100" s="48"/>
      <c r="K100" s="11"/>
    </row>
    <row r="101" spans="2:11" ht="14.25" x14ac:dyDescent="0.2">
      <c r="B101" s="11">
        <v>1</v>
      </c>
      <c r="C101" s="12" t="s">
        <v>199</v>
      </c>
      <c r="D101" s="12" t="s">
        <v>200</v>
      </c>
      <c r="E101" s="13">
        <v>0</v>
      </c>
      <c r="F101" s="17"/>
      <c r="G101" s="14">
        <v>30</v>
      </c>
      <c r="H101" s="11" t="s">
        <v>20</v>
      </c>
      <c r="I101" s="11" t="s">
        <v>201</v>
      </c>
      <c r="J101" s="11" t="s">
        <v>35</v>
      </c>
      <c r="K101" s="11" t="s">
        <v>23</v>
      </c>
    </row>
    <row r="102" spans="2:11" ht="14.25" x14ac:dyDescent="0.2">
      <c r="B102" s="11"/>
      <c r="C102" s="12"/>
      <c r="D102" s="12"/>
      <c r="E102" s="13"/>
      <c r="F102" s="17"/>
      <c r="G102" s="14"/>
      <c r="H102" s="40"/>
      <c r="I102" s="11"/>
      <c r="J102" s="11"/>
      <c r="K102" s="11"/>
    </row>
    <row r="103" spans="2:11" ht="14.25" x14ac:dyDescent="0.2">
      <c r="B103" s="11">
        <v>2</v>
      </c>
      <c r="C103" s="12" t="s">
        <v>202</v>
      </c>
      <c r="D103" s="12" t="s">
        <v>203</v>
      </c>
      <c r="E103" s="13">
        <v>8499371.3499999996</v>
      </c>
      <c r="F103" s="17"/>
      <c r="G103" s="14">
        <v>0</v>
      </c>
      <c r="H103" s="11" t="s">
        <v>88</v>
      </c>
      <c r="I103" s="11" t="s">
        <v>26</v>
      </c>
      <c r="J103" s="11" t="s">
        <v>204</v>
      </c>
      <c r="K103" s="11" t="s">
        <v>23</v>
      </c>
    </row>
    <row r="104" spans="2:11" ht="14.25" x14ac:dyDescent="0.2">
      <c r="B104" s="11"/>
      <c r="C104" s="12"/>
      <c r="D104" s="12"/>
      <c r="E104" s="13"/>
      <c r="F104" s="17"/>
      <c r="G104" s="14"/>
      <c r="H104" s="40"/>
      <c r="I104" s="11"/>
      <c r="J104" s="11"/>
      <c r="K104" s="11"/>
    </row>
    <row r="105" spans="2:11" ht="14.25" x14ac:dyDescent="0.2">
      <c r="B105" s="11">
        <v>3</v>
      </c>
      <c r="C105" s="12" t="s">
        <v>205</v>
      </c>
      <c r="D105" s="12" t="s">
        <v>206</v>
      </c>
      <c r="E105" s="13">
        <v>1600000</v>
      </c>
      <c r="F105" s="17"/>
      <c r="G105" s="14">
        <v>45</v>
      </c>
      <c r="H105" s="11" t="s">
        <v>50</v>
      </c>
      <c r="I105" s="11" t="s">
        <v>21</v>
      </c>
      <c r="J105" s="11" t="s">
        <v>207</v>
      </c>
      <c r="K105" s="11" t="s">
        <v>23</v>
      </c>
    </row>
    <row r="106" spans="2:11" ht="15" x14ac:dyDescent="0.2">
      <c r="B106" s="11"/>
      <c r="C106" s="43"/>
      <c r="D106" s="43"/>
      <c r="E106" s="44"/>
      <c r="F106" s="45"/>
      <c r="G106" s="46"/>
      <c r="H106" s="42"/>
      <c r="I106" s="48"/>
      <c r="J106" s="48"/>
      <c r="K106" s="11"/>
    </row>
    <row r="107" spans="2:11" ht="15" x14ac:dyDescent="0.2">
      <c r="B107" s="48">
        <v>4</v>
      </c>
      <c r="C107" s="1" t="s">
        <v>208</v>
      </c>
      <c r="D107" s="1" t="s">
        <v>209</v>
      </c>
      <c r="E107" s="41">
        <v>26500000</v>
      </c>
      <c r="F107" s="1"/>
      <c r="G107" s="1">
        <v>341</v>
      </c>
      <c r="H107" s="42" t="s">
        <v>210</v>
      </c>
      <c r="I107" s="42" t="s">
        <v>211</v>
      </c>
      <c r="J107" s="42" t="s">
        <v>121</v>
      </c>
      <c r="K107" s="11" t="s">
        <v>32</v>
      </c>
    </row>
    <row r="108" spans="2:11" ht="15.75" thickBot="1" x14ac:dyDescent="0.25">
      <c r="B108" s="11"/>
      <c r="C108" s="43"/>
      <c r="D108" s="43"/>
      <c r="E108" s="44"/>
      <c r="F108" s="45"/>
      <c r="G108" s="46"/>
      <c r="H108" s="42"/>
      <c r="I108" s="48"/>
      <c r="J108" s="48"/>
      <c r="K108" s="11"/>
    </row>
    <row r="109" spans="2:11" ht="16.5" thickBot="1" x14ac:dyDescent="0.3">
      <c r="B109" s="21">
        <f>+B107+B98+B79+B66+B59+B50+B41+B26+B15</f>
        <v>46</v>
      </c>
      <c r="C109" s="22" t="s">
        <v>80</v>
      </c>
      <c r="D109" s="23"/>
      <c r="E109" s="24">
        <f>SUM(E9:E107)</f>
        <v>1577271080.4292903</v>
      </c>
      <c r="F109" s="25"/>
      <c r="G109" s="26">
        <f>SUM(G9:G107)</f>
        <v>11268</v>
      </c>
      <c r="H109" s="23"/>
      <c r="I109" s="23"/>
      <c r="J109" s="23"/>
      <c r="K109" s="27"/>
    </row>
    <row r="110" spans="2:11" ht="15.75" x14ac:dyDescent="0.25">
      <c r="B110" s="30" t="s">
        <v>81</v>
      </c>
      <c r="C110" s="8"/>
      <c r="D110" s="28"/>
      <c r="E110" s="29"/>
      <c r="F110" s="29"/>
      <c r="G110" s="31"/>
      <c r="H110" s="28"/>
      <c r="I110" s="28"/>
      <c r="J110" s="28"/>
      <c r="K110" s="15"/>
    </row>
    <row r="111" spans="2:11" ht="15.75" x14ac:dyDescent="0.25">
      <c r="B111" s="30" t="s">
        <v>82</v>
      </c>
      <c r="C111" s="8"/>
      <c r="D111" s="37"/>
      <c r="E111" s="49"/>
      <c r="F111" s="29"/>
      <c r="G111" s="31"/>
      <c r="H111" s="28"/>
      <c r="I111" s="28"/>
      <c r="J111" s="28"/>
      <c r="K111" s="15"/>
    </row>
    <row r="112" spans="2:11" ht="15" x14ac:dyDescent="0.2">
      <c r="B112" t="s">
        <v>108</v>
      </c>
      <c r="C112" s="33"/>
      <c r="D112" s="28"/>
      <c r="E112" s="49"/>
      <c r="F112" s="34"/>
      <c r="G112" s="34"/>
      <c r="H112" s="33"/>
      <c r="I112" s="33"/>
      <c r="J112" s="33"/>
      <c r="K112" s="15"/>
    </row>
    <row r="113" spans="2:11" ht="15" x14ac:dyDescent="0.2">
      <c r="B113" s="32" t="s">
        <v>83</v>
      </c>
      <c r="C113" s="33"/>
      <c r="D113" s="50"/>
      <c r="E113" s="28"/>
      <c r="F113" s="33"/>
      <c r="G113" s="33"/>
      <c r="H113" s="33"/>
      <c r="I113" s="33"/>
      <c r="J113" s="33"/>
      <c r="K113" s="15"/>
    </row>
    <row r="114" spans="2:11" ht="14.25" x14ac:dyDescent="0.2">
      <c r="B114" s="32" t="s">
        <v>198</v>
      </c>
      <c r="C114" s="33"/>
      <c r="D114" s="35"/>
      <c r="E114" s="36"/>
      <c r="F114" s="33"/>
      <c r="G114" s="33"/>
      <c r="H114" s="33"/>
      <c r="I114" s="33"/>
      <c r="J114" s="33"/>
      <c r="K114" s="15"/>
    </row>
    <row r="115" spans="2:11" x14ac:dyDescent="0.2">
      <c r="D115" s="37"/>
      <c r="E115" s="37"/>
      <c r="K115" s="15"/>
    </row>
    <row r="116" spans="2:11" ht="14.25" x14ac:dyDescent="0.2">
      <c r="B116" s="11"/>
      <c r="C116" s="12"/>
      <c r="D116" s="38"/>
      <c r="E116" s="17"/>
      <c r="F116" s="13"/>
      <c r="G116" s="14"/>
      <c r="H116" s="11"/>
      <c r="I116" s="11"/>
      <c r="J116" s="12"/>
    </row>
    <row r="117" spans="2:11" ht="15.75" x14ac:dyDescent="0.25">
      <c r="B117" s="9"/>
      <c r="C117" s="10"/>
      <c r="D117" s="10"/>
      <c r="E117" s="8"/>
      <c r="F117" s="8"/>
      <c r="G117" s="8"/>
      <c r="H117" s="8"/>
      <c r="I117" s="8"/>
      <c r="J117" s="8"/>
    </row>
    <row r="118" spans="2:11" ht="14.25" x14ac:dyDescent="0.2">
      <c r="B118" s="11"/>
      <c r="C118" s="12"/>
      <c r="D118" s="12"/>
      <c r="E118" s="13"/>
      <c r="F118" s="13"/>
      <c r="G118" s="14"/>
      <c r="H118" s="11"/>
      <c r="I118" s="11"/>
      <c r="J118" s="11"/>
    </row>
    <row r="122" spans="2:11" ht="14.25" x14ac:dyDescent="0.2">
      <c r="B122" s="11"/>
      <c r="C122" s="12"/>
      <c r="D122" s="12"/>
      <c r="E122" s="13"/>
      <c r="F122" s="13"/>
      <c r="G122" s="14"/>
      <c r="H122" s="11"/>
      <c r="I122" s="11"/>
      <c r="J122" s="11"/>
    </row>
    <row r="123" spans="2:11" ht="14.25" x14ac:dyDescent="0.2">
      <c r="B123" s="9"/>
      <c r="C123" s="12"/>
      <c r="D123" s="12"/>
      <c r="E123" s="13"/>
      <c r="F123" s="13"/>
      <c r="G123" s="16"/>
      <c r="H123" s="11"/>
      <c r="I123" s="11"/>
      <c r="J123" s="11"/>
    </row>
    <row r="124" spans="2:11" ht="14.25" x14ac:dyDescent="0.2">
      <c r="B124" s="11"/>
      <c r="C124" s="12"/>
      <c r="D124" s="12"/>
      <c r="E124" s="13"/>
      <c r="F124" s="13"/>
      <c r="G124" s="16"/>
      <c r="H124" s="11"/>
      <c r="I124" s="11"/>
      <c r="J124" s="11"/>
    </row>
    <row r="128" spans="2:11" ht="14.25" x14ac:dyDescent="0.2">
      <c r="B128" s="11"/>
      <c r="C128" s="12"/>
      <c r="D128" s="12"/>
      <c r="E128" s="13"/>
      <c r="F128" s="13"/>
      <c r="G128" s="14"/>
      <c r="H128" s="11"/>
      <c r="I128" s="11"/>
      <c r="J128" s="11"/>
    </row>
    <row r="129" spans="2:10" ht="14.25" x14ac:dyDescent="0.2">
      <c r="B129" s="9"/>
      <c r="C129" s="12"/>
      <c r="D129" s="12"/>
      <c r="E129" s="13"/>
      <c r="F129" s="13"/>
      <c r="G129" s="14"/>
      <c r="H129" s="11"/>
      <c r="I129" s="11"/>
      <c r="J129" s="11"/>
    </row>
    <row r="130" spans="2:10" ht="14.25" x14ac:dyDescent="0.2">
      <c r="B130" s="11"/>
      <c r="C130" s="12"/>
      <c r="D130" s="12"/>
      <c r="E130" s="13"/>
      <c r="F130" s="13"/>
      <c r="G130" s="14"/>
      <c r="H130" s="11"/>
      <c r="I130" s="11"/>
      <c r="J130" s="11"/>
    </row>
  </sheetData>
  <mergeCells count="3">
    <mergeCell ref="B1:J1"/>
    <mergeCell ref="B2:J2"/>
    <mergeCell ref="B4:J4"/>
  </mergeCells>
  <printOptions horizontalCentered="1"/>
  <pageMargins left="0.78740157480314965" right="0.78740157480314965" top="0.59055118110236227" bottom="0.39370078740157483" header="0" footer="0"/>
  <pageSetup paperSize="9" scale="3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32"/>
  <sheetViews>
    <sheetView topLeftCell="A4" workbookViewId="0">
      <selection activeCell="C19" sqref="C19"/>
    </sheetView>
  </sheetViews>
  <sheetFormatPr defaultRowHeight="12.75" x14ac:dyDescent="0.2"/>
  <cols>
    <col min="3" max="3" width="24.5703125" bestFit="1" customWidth="1"/>
    <col min="4" max="4" width="25.5703125" bestFit="1" customWidth="1"/>
    <col min="5" max="5" width="18.140625" bestFit="1" customWidth="1"/>
    <col min="6" max="6" width="10.28515625" bestFit="1" customWidth="1"/>
    <col min="7" max="7" width="15.5703125" bestFit="1" customWidth="1"/>
    <col min="8" max="8" width="10.28515625" bestFit="1" customWidth="1"/>
  </cols>
  <sheetData>
    <row r="4" spans="3:8" x14ac:dyDescent="0.2">
      <c r="C4" s="112" t="s">
        <v>0</v>
      </c>
      <c r="D4" s="112"/>
      <c r="E4" s="112"/>
      <c r="F4" s="112"/>
      <c r="G4" s="112"/>
      <c r="H4" s="112"/>
    </row>
    <row r="5" spans="3:8" x14ac:dyDescent="0.2">
      <c r="C5" s="112" t="s">
        <v>1</v>
      </c>
      <c r="D5" s="112"/>
      <c r="E5" s="112"/>
      <c r="F5" s="112"/>
      <c r="G5" s="112"/>
      <c r="H5" s="112"/>
    </row>
    <row r="6" spans="3:8" x14ac:dyDescent="0.2">
      <c r="C6" s="76"/>
      <c r="D6" s="76"/>
      <c r="E6" s="76"/>
      <c r="F6" s="76"/>
      <c r="G6" s="76"/>
      <c r="H6" s="76"/>
    </row>
    <row r="7" spans="3:8" x14ac:dyDescent="0.2">
      <c r="C7" s="112" t="s">
        <v>171</v>
      </c>
      <c r="D7" s="112"/>
      <c r="E7" s="112"/>
      <c r="F7" s="112"/>
      <c r="G7" s="112"/>
      <c r="H7" s="112"/>
    </row>
    <row r="8" spans="3:8" x14ac:dyDescent="0.2">
      <c r="C8" s="112" t="s">
        <v>173</v>
      </c>
      <c r="D8" s="112"/>
      <c r="E8" s="112"/>
      <c r="F8" s="112"/>
      <c r="G8" s="112"/>
      <c r="H8" s="112"/>
    </row>
    <row r="9" spans="3:8" ht="13.5" thickBot="1" x14ac:dyDescent="0.25"/>
    <row r="10" spans="3:8" x14ac:dyDescent="0.2">
      <c r="C10" s="77"/>
      <c r="D10" s="78"/>
      <c r="E10" s="79" t="s">
        <v>163</v>
      </c>
      <c r="F10" s="79"/>
      <c r="G10" s="79" t="s">
        <v>174</v>
      </c>
      <c r="H10" s="80"/>
    </row>
    <row r="11" spans="3:8" ht="13.5" thickBot="1" x14ac:dyDescent="0.25">
      <c r="C11" s="81" t="s">
        <v>175</v>
      </c>
      <c r="D11" s="82" t="s">
        <v>176</v>
      </c>
      <c r="E11" s="83" t="s">
        <v>177</v>
      </c>
      <c r="F11" s="84" t="s">
        <v>168</v>
      </c>
      <c r="G11" s="83" t="s">
        <v>169</v>
      </c>
      <c r="H11" s="85" t="s">
        <v>168</v>
      </c>
    </row>
    <row r="12" spans="3:8" x14ac:dyDescent="0.2">
      <c r="C12" s="50"/>
      <c r="D12" s="50"/>
      <c r="E12" s="50"/>
      <c r="F12" s="61"/>
      <c r="G12" s="50"/>
      <c r="H12" s="50"/>
    </row>
    <row r="13" spans="3:8" ht="15" x14ac:dyDescent="0.25">
      <c r="C13" s="86">
        <v>16</v>
      </c>
      <c r="D13" s="87" t="s">
        <v>20</v>
      </c>
      <c r="E13" s="88">
        <f>179.8+141.6+90+92.2+122.7+19.8+350.9</f>
        <v>996.99999999999989</v>
      </c>
      <c r="F13" s="88">
        <f>+E13/E$29*100</f>
        <v>63.209281683890183</v>
      </c>
      <c r="G13" s="89">
        <f>978+682+678+650+452+348+2425+30</f>
        <v>6243</v>
      </c>
      <c r="H13" s="88">
        <f>+G13/G$29*100</f>
        <v>55.404685835995735</v>
      </c>
    </row>
    <row r="14" spans="3:8" ht="14.25" x14ac:dyDescent="0.2">
      <c r="F14" s="88"/>
      <c r="H14" s="88"/>
    </row>
    <row r="15" spans="3:8" ht="15" x14ac:dyDescent="0.25">
      <c r="C15" s="86">
        <v>15</v>
      </c>
      <c r="D15" s="87" t="s">
        <v>136</v>
      </c>
      <c r="E15" s="90">
        <f>76.9+16.3+72.2+40+145.9+1.6</f>
        <v>352.90000000000003</v>
      </c>
      <c r="F15" s="88">
        <f t="shared" ref="F15:F27" si="0">+E15/E$29*100</f>
        <v>22.373676535852407</v>
      </c>
      <c r="G15" s="89">
        <f>1164+180+777+140+1398+45</f>
        <v>3704</v>
      </c>
      <c r="H15" s="88">
        <f t="shared" ref="H15:H27" si="1">+G15/G$29*100</f>
        <v>32.871849485268015</v>
      </c>
    </row>
    <row r="16" spans="3:8" ht="15" x14ac:dyDescent="0.25">
      <c r="C16" s="86"/>
      <c r="D16" s="91"/>
      <c r="E16" s="88"/>
      <c r="F16" s="88"/>
      <c r="G16" s="89"/>
      <c r="H16" s="88"/>
    </row>
    <row r="17" spans="3:8" ht="15" x14ac:dyDescent="0.25">
      <c r="C17" s="86">
        <v>3</v>
      </c>
      <c r="D17" s="87" t="s">
        <v>178</v>
      </c>
      <c r="E17" s="88">
        <v>86</v>
      </c>
      <c r="F17" s="88">
        <f t="shared" si="0"/>
        <v>5.4523552906866168</v>
      </c>
      <c r="G17" s="89">
        <v>1054</v>
      </c>
      <c r="H17" s="88">
        <f t="shared" si="1"/>
        <v>9.3539226127085549</v>
      </c>
    </row>
    <row r="18" spans="3:8" ht="15" x14ac:dyDescent="0.25">
      <c r="C18" s="86"/>
      <c r="D18" s="87"/>
      <c r="E18" s="88"/>
      <c r="F18" s="88"/>
      <c r="G18" s="89"/>
      <c r="H18" s="88"/>
    </row>
    <row r="19" spans="3:8" ht="15" x14ac:dyDescent="0.25">
      <c r="C19" s="86">
        <v>3</v>
      </c>
      <c r="D19" s="87" t="s">
        <v>179</v>
      </c>
      <c r="E19" s="88">
        <v>65.2</v>
      </c>
      <c r="F19" s="88">
        <f t="shared" si="0"/>
        <v>4.1336461041019463</v>
      </c>
      <c r="G19" s="89">
        <v>221</v>
      </c>
      <c r="H19" s="88">
        <f t="shared" si="1"/>
        <v>1.9613063542776001</v>
      </c>
    </row>
    <row r="20" spans="3:8" ht="14.25" x14ac:dyDescent="0.2">
      <c r="F20" s="88"/>
      <c r="H20" s="88"/>
    </row>
    <row r="21" spans="3:8" ht="15" x14ac:dyDescent="0.25">
      <c r="C21" s="86">
        <v>6</v>
      </c>
      <c r="D21" s="87" t="s">
        <v>88</v>
      </c>
      <c r="E21" s="88">
        <f>5.2+9.3+1.7+3.8+5+8.5</f>
        <v>33.5</v>
      </c>
      <c r="F21" s="88">
        <f t="shared" si="0"/>
        <v>2.1238825841628102</v>
      </c>
      <c r="G21" s="89">
        <v>0</v>
      </c>
      <c r="H21" s="88">
        <f t="shared" si="1"/>
        <v>0</v>
      </c>
    </row>
    <row r="22" spans="3:8" ht="14.25" x14ac:dyDescent="0.2">
      <c r="F22" s="88"/>
      <c r="H22" s="88"/>
    </row>
    <row r="23" spans="3:8" ht="15" x14ac:dyDescent="0.25">
      <c r="C23" s="86">
        <v>1</v>
      </c>
      <c r="D23" s="87" t="s">
        <v>180</v>
      </c>
      <c r="E23" s="88">
        <v>20.399999999999999</v>
      </c>
      <c r="F23" s="88">
        <f t="shared" si="0"/>
        <v>1.2933493945349648</v>
      </c>
      <c r="G23" s="89">
        <v>0</v>
      </c>
      <c r="H23" s="88">
        <f t="shared" si="1"/>
        <v>0</v>
      </c>
    </row>
    <row r="24" spans="3:8" ht="14.25" x14ac:dyDescent="0.2">
      <c r="F24" s="88"/>
      <c r="H24" s="88"/>
    </row>
    <row r="25" spans="3:8" ht="15" x14ac:dyDescent="0.25">
      <c r="C25" s="86">
        <v>1</v>
      </c>
      <c r="D25" s="87" t="s">
        <v>181</v>
      </c>
      <c r="E25" s="88">
        <v>12</v>
      </c>
      <c r="F25" s="88">
        <f t="shared" si="0"/>
        <v>0.76079376149115574</v>
      </c>
      <c r="G25" s="89">
        <v>0</v>
      </c>
      <c r="H25" s="88">
        <f t="shared" si="1"/>
        <v>0</v>
      </c>
    </row>
    <row r="26" spans="3:8" ht="15" x14ac:dyDescent="0.25">
      <c r="C26" s="86"/>
      <c r="D26" s="87"/>
      <c r="E26" s="88"/>
      <c r="F26" s="88"/>
      <c r="G26" s="89"/>
      <c r="H26" s="88"/>
    </row>
    <row r="27" spans="3:8" ht="15" x14ac:dyDescent="0.25">
      <c r="C27" s="86">
        <v>1</v>
      </c>
      <c r="D27" s="87" t="s">
        <v>54</v>
      </c>
      <c r="E27" s="88">
        <v>10.3</v>
      </c>
      <c r="F27" s="88">
        <f t="shared" si="0"/>
        <v>0.65301464527990882</v>
      </c>
      <c r="G27" s="89">
        <v>46</v>
      </c>
      <c r="H27" s="88">
        <f t="shared" si="1"/>
        <v>0.40823571175008877</v>
      </c>
    </row>
    <row r="28" spans="3:8" ht="15.75" thickBot="1" x14ac:dyDescent="0.3">
      <c r="C28" s="86"/>
      <c r="D28" s="87"/>
      <c r="E28" s="88"/>
      <c r="F28" s="88"/>
      <c r="G28" s="89"/>
      <c r="H28" s="88"/>
    </row>
    <row r="29" spans="3:8" ht="13.5" thickBot="1" x14ac:dyDescent="0.25">
      <c r="C29" s="92">
        <f>SUM(C13:C28)</f>
        <v>46</v>
      </c>
      <c r="D29" s="93"/>
      <c r="E29" s="70">
        <f>SUM(E13:E27)</f>
        <v>1577.3</v>
      </c>
      <c r="F29" s="94">
        <f>SUM(F13:F28)</f>
        <v>100</v>
      </c>
      <c r="G29" s="95">
        <f>SUM(G13:G28)</f>
        <v>11268</v>
      </c>
      <c r="H29" s="96">
        <f>SUM(H13:H28)</f>
        <v>100</v>
      </c>
    </row>
    <row r="31" spans="3:8" x14ac:dyDescent="0.2">
      <c r="C31" s="33" t="s">
        <v>83</v>
      </c>
    </row>
    <row r="32" spans="3:8" ht="14.25" x14ac:dyDescent="0.2">
      <c r="C32" s="32" t="s">
        <v>182</v>
      </c>
    </row>
  </sheetData>
  <mergeCells count="4">
    <mergeCell ref="C4:H4"/>
    <mergeCell ref="C5:H5"/>
    <mergeCell ref="C7:H7"/>
    <mergeCell ref="C8:H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56"/>
  <sheetViews>
    <sheetView topLeftCell="A6" workbookViewId="0">
      <selection activeCell="J22" sqref="J22"/>
    </sheetView>
  </sheetViews>
  <sheetFormatPr defaultRowHeight="12.75" x14ac:dyDescent="0.2"/>
  <cols>
    <col min="3" max="3" width="15.85546875" customWidth="1"/>
    <col min="4" max="4" width="22" bestFit="1" customWidth="1"/>
    <col min="5" max="5" width="15.42578125" customWidth="1"/>
    <col min="6" max="6" width="11.140625" customWidth="1"/>
    <col min="7" max="7" width="14.7109375" bestFit="1" customWidth="1"/>
    <col min="8" max="8" width="9.42578125" customWidth="1"/>
  </cols>
  <sheetData>
    <row r="4" spans="3:8" x14ac:dyDescent="0.2">
      <c r="C4" s="112" t="s">
        <v>0</v>
      </c>
      <c r="D4" s="112"/>
      <c r="E4" s="112"/>
      <c r="F4" s="112"/>
      <c r="G4" s="112"/>
      <c r="H4" s="112"/>
    </row>
    <row r="5" spans="3:8" x14ac:dyDescent="0.2">
      <c r="C5" s="112" t="s">
        <v>1</v>
      </c>
      <c r="D5" s="112"/>
      <c r="E5" s="112"/>
      <c r="F5" s="112"/>
      <c r="G5" s="112"/>
      <c r="H5" s="112"/>
    </row>
    <row r="7" spans="3:8" x14ac:dyDescent="0.2">
      <c r="C7" s="112" t="s">
        <v>171</v>
      </c>
      <c r="D7" s="112"/>
      <c r="E7" s="112"/>
      <c r="F7" s="112"/>
      <c r="G7" s="112"/>
      <c r="H7" s="112"/>
    </row>
    <row r="8" spans="3:8" x14ac:dyDescent="0.2">
      <c r="C8" s="112" t="s">
        <v>161</v>
      </c>
      <c r="D8" s="112"/>
      <c r="E8" s="112"/>
      <c r="F8" s="112"/>
      <c r="G8" s="112"/>
      <c r="H8" s="112"/>
    </row>
    <row r="9" spans="3:8" ht="13.5" thickBot="1" x14ac:dyDescent="0.25"/>
    <row r="10" spans="3:8" x14ac:dyDescent="0.2">
      <c r="C10" s="51" t="s">
        <v>162</v>
      </c>
      <c r="D10" s="52"/>
      <c r="E10" s="53" t="s">
        <v>163</v>
      </c>
      <c r="F10" s="53"/>
      <c r="G10" s="54" t="s">
        <v>164</v>
      </c>
      <c r="H10" s="55"/>
    </row>
    <row r="11" spans="3:8" ht="13.5" thickBot="1" x14ac:dyDescent="0.25">
      <c r="C11" s="56" t="s">
        <v>165</v>
      </c>
      <c r="D11" s="57" t="s">
        <v>166</v>
      </c>
      <c r="E11" s="58" t="s">
        <v>167</v>
      </c>
      <c r="F11" s="59" t="s">
        <v>168</v>
      </c>
      <c r="G11" s="59" t="s">
        <v>169</v>
      </c>
      <c r="H11" s="60" t="s">
        <v>168</v>
      </c>
    </row>
    <row r="12" spans="3:8" x14ac:dyDescent="0.2">
      <c r="C12" s="61"/>
      <c r="D12" s="62"/>
      <c r="E12" s="63"/>
      <c r="F12" s="62"/>
      <c r="G12" s="62"/>
      <c r="H12" s="62"/>
    </row>
    <row r="13" spans="3:8" ht="14.25" x14ac:dyDescent="0.2">
      <c r="C13" s="61">
        <v>26</v>
      </c>
      <c r="D13" s="40" t="s">
        <v>26</v>
      </c>
      <c r="E13" s="64">
        <f>1231.3+8.5</f>
        <v>1239.8</v>
      </c>
      <c r="F13" s="65">
        <f>+E13/E$29*100</f>
        <v>78.602675458061242</v>
      </c>
      <c r="G13" s="66">
        <f>3157+1459+1780+140+2305</f>
        <v>8841</v>
      </c>
      <c r="H13" s="65">
        <f>+G13/G$29*100</f>
        <v>78.461128860489879</v>
      </c>
    </row>
    <row r="14" spans="3:8" ht="14.25" x14ac:dyDescent="0.2">
      <c r="C14" s="61"/>
      <c r="D14" s="40"/>
      <c r="E14" s="64"/>
      <c r="F14" s="65"/>
      <c r="G14" s="66"/>
      <c r="H14" s="65"/>
    </row>
    <row r="15" spans="3:8" ht="14.25" x14ac:dyDescent="0.2">
      <c r="C15" s="61">
        <v>5</v>
      </c>
      <c r="D15" s="40" t="s">
        <v>85</v>
      </c>
      <c r="E15" s="64">
        <f>12+167.3</f>
        <v>179.3</v>
      </c>
      <c r="F15" s="65">
        <f>+E15/E$29*100</f>
        <v>11.367526786280353</v>
      </c>
      <c r="G15" s="67">
        <v>966</v>
      </c>
      <c r="H15" s="65">
        <f>+G15/G$29*100</f>
        <v>8.5729499467518639</v>
      </c>
    </row>
    <row r="16" spans="3:8" ht="14.25" x14ac:dyDescent="0.2">
      <c r="C16" s="61"/>
      <c r="D16" s="40"/>
      <c r="E16" s="64"/>
      <c r="F16" s="65"/>
      <c r="G16" s="67"/>
      <c r="H16" s="65"/>
    </row>
    <row r="17" spans="3:8" ht="14.25" x14ac:dyDescent="0.2">
      <c r="C17" s="61">
        <v>8</v>
      </c>
      <c r="D17" s="40" t="s">
        <v>21</v>
      </c>
      <c r="E17" s="64">
        <f>28.5+29.8+16+1.6</f>
        <v>75.899999999999991</v>
      </c>
      <c r="F17" s="65">
        <f>+E17/E$29*100</f>
        <v>4.8120205414315604</v>
      </c>
      <c r="G17" s="67">
        <f>212+569+147+45</f>
        <v>973</v>
      </c>
      <c r="H17" s="65">
        <f>+G17/G$29*100</f>
        <v>8.6350727724529648</v>
      </c>
    </row>
    <row r="18" spans="3:8" ht="14.25" x14ac:dyDescent="0.2">
      <c r="C18" s="61"/>
      <c r="D18" s="40"/>
      <c r="E18" s="64"/>
      <c r="F18" s="65"/>
      <c r="G18" s="67"/>
      <c r="H18" s="65"/>
    </row>
    <row r="19" spans="3:8" ht="14.25" x14ac:dyDescent="0.2">
      <c r="C19" s="61">
        <v>2</v>
      </c>
      <c r="D19" s="40" t="s">
        <v>89</v>
      </c>
      <c r="E19" s="64">
        <v>35.5</v>
      </c>
      <c r="F19" s="65">
        <f>+E19/E$29*100</f>
        <v>2.2506815444113362</v>
      </c>
      <c r="G19" s="67">
        <v>0</v>
      </c>
      <c r="H19" s="65">
        <f>+G19/G$29*100</f>
        <v>0</v>
      </c>
    </row>
    <row r="20" spans="3:8" ht="14.25" x14ac:dyDescent="0.2">
      <c r="C20" s="61"/>
      <c r="D20" s="40"/>
      <c r="E20" s="64"/>
      <c r="F20" s="65"/>
      <c r="G20" s="67"/>
      <c r="H20" s="65"/>
    </row>
    <row r="21" spans="3:8" ht="14.25" x14ac:dyDescent="0.2">
      <c r="C21" s="61">
        <v>2</v>
      </c>
      <c r="D21" s="40" t="s">
        <v>170</v>
      </c>
      <c r="E21" s="64">
        <f>6.4+26.5</f>
        <v>32.9</v>
      </c>
      <c r="F21" s="65">
        <f>+E21/E$29*100</f>
        <v>2.085842896088252</v>
      </c>
      <c r="G21" s="67">
        <f>37+321</f>
        <v>358</v>
      </c>
      <c r="H21" s="65">
        <f>+G21/G$29*100</f>
        <v>3.1771388001419951</v>
      </c>
    </row>
    <row r="22" spans="3:8" ht="14.25" x14ac:dyDescent="0.2">
      <c r="C22" s="61"/>
      <c r="D22" s="40"/>
      <c r="E22" s="64"/>
      <c r="F22" s="65"/>
      <c r="G22" s="67"/>
      <c r="H22" s="65"/>
    </row>
    <row r="23" spans="3:8" ht="14.25" x14ac:dyDescent="0.2">
      <c r="C23" s="61">
        <v>1</v>
      </c>
      <c r="D23" s="40" t="s">
        <v>74</v>
      </c>
      <c r="E23" s="64">
        <v>13.1</v>
      </c>
      <c r="F23" s="65">
        <f>+E23/E$29*100</f>
        <v>0.83053318962784495</v>
      </c>
      <c r="G23" s="67">
        <v>16</v>
      </c>
      <c r="H23" s="65">
        <f>+G23/G$29*100</f>
        <v>0.14199503017394391</v>
      </c>
    </row>
    <row r="24" spans="3:8" ht="14.25" x14ac:dyDescent="0.2">
      <c r="C24" s="61"/>
      <c r="D24" s="40"/>
      <c r="E24" s="64"/>
      <c r="F24" s="65"/>
      <c r="G24" s="67"/>
      <c r="H24" s="65"/>
    </row>
    <row r="25" spans="3:8" ht="14.25" x14ac:dyDescent="0.2">
      <c r="C25" s="61">
        <v>1</v>
      </c>
      <c r="D25" s="40" t="s">
        <v>68</v>
      </c>
      <c r="E25" s="64">
        <v>0.8</v>
      </c>
      <c r="F25" s="65">
        <f>+E25/E$29*100</f>
        <v>5.0719584099410388E-2</v>
      </c>
      <c r="G25" s="67">
        <v>84</v>
      </c>
      <c r="H25" s="65">
        <f>+G25/G$29*100</f>
        <v>0.7454739084132056</v>
      </c>
    </row>
    <row r="26" spans="3:8" ht="14.25" x14ac:dyDescent="0.2">
      <c r="C26" s="61"/>
      <c r="D26" s="40"/>
      <c r="E26" s="64"/>
      <c r="F26" s="65"/>
      <c r="G26" s="67"/>
      <c r="H26" s="65"/>
    </row>
    <row r="27" spans="3:8" ht="14.25" x14ac:dyDescent="0.2">
      <c r="C27" s="61">
        <v>1</v>
      </c>
      <c r="D27" s="40" t="s">
        <v>201</v>
      </c>
      <c r="E27" s="64">
        <v>0</v>
      </c>
      <c r="F27" s="65"/>
      <c r="G27" s="67">
        <v>30</v>
      </c>
      <c r="H27" s="65">
        <f t="shared" ref="H27" si="0">+G27/G$29*100</f>
        <v>0.26624068157614483</v>
      </c>
    </row>
    <row r="28" spans="3:8" ht="15" thickBot="1" x14ac:dyDescent="0.25">
      <c r="C28" s="61"/>
      <c r="D28" s="40"/>
      <c r="E28" s="64"/>
      <c r="F28" s="65"/>
      <c r="G28" s="66"/>
      <c r="H28" s="65"/>
    </row>
    <row r="29" spans="3:8" ht="13.5" thickBot="1" x14ac:dyDescent="0.25">
      <c r="C29" s="68">
        <f>SUM(C13:C27)</f>
        <v>46</v>
      </c>
      <c r="D29" s="69" t="s">
        <v>80</v>
      </c>
      <c r="E29" s="70">
        <f>SUM(E13:E25)</f>
        <v>1577.3</v>
      </c>
      <c r="F29" s="70">
        <f>SUM(F13:F25)</f>
        <v>100</v>
      </c>
      <c r="G29" s="71">
        <f>SUM(G13:G27)</f>
        <v>11268</v>
      </c>
      <c r="H29" s="72">
        <f>SUM(H13:H27)</f>
        <v>99.999999999999986</v>
      </c>
    </row>
    <row r="30" spans="3:8" x14ac:dyDescent="0.2">
      <c r="C30" s="33" t="s">
        <v>83</v>
      </c>
    </row>
    <row r="31" spans="3:8" ht="14.25" x14ac:dyDescent="0.2">
      <c r="C31" s="32" t="s">
        <v>172</v>
      </c>
      <c r="F31" s="73"/>
    </row>
    <row r="32" spans="3:8" x14ac:dyDescent="0.2">
      <c r="C32" s="74"/>
      <c r="G32" s="75"/>
    </row>
    <row r="38" spans="2:2" x14ac:dyDescent="0.2">
      <c r="B38" s="64"/>
    </row>
    <row r="39" spans="2:2" x14ac:dyDescent="0.2">
      <c r="B39" s="64"/>
    </row>
    <row r="40" spans="2:2" x14ac:dyDescent="0.2">
      <c r="B40" s="64"/>
    </row>
    <row r="41" spans="2:2" x14ac:dyDescent="0.2">
      <c r="B41" s="64"/>
    </row>
    <row r="42" spans="2:2" x14ac:dyDescent="0.2">
      <c r="B42" s="64"/>
    </row>
    <row r="43" spans="2:2" x14ac:dyDescent="0.2">
      <c r="B43" s="64"/>
    </row>
    <row r="44" spans="2:2" x14ac:dyDescent="0.2">
      <c r="B44" s="64"/>
    </row>
    <row r="45" spans="2:2" x14ac:dyDescent="0.2">
      <c r="B45" s="64"/>
    </row>
    <row r="46" spans="2:2" x14ac:dyDescent="0.2">
      <c r="B46" s="64"/>
    </row>
    <row r="47" spans="2:2" x14ac:dyDescent="0.2">
      <c r="B47" s="64"/>
    </row>
    <row r="48" spans="2:2" x14ac:dyDescent="0.2">
      <c r="B48" s="64"/>
    </row>
    <row r="49" spans="2:8" x14ac:dyDescent="0.2">
      <c r="B49" s="64"/>
    </row>
    <row r="50" spans="2:8" x14ac:dyDescent="0.2">
      <c r="B50" s="64"/>
    </row>
    <row r="51" spans="2:8" ht="14.25" x14ac:dyDescent="0.2">
      <c r="B51" s="64"/>
      <c r="C51" s="61"/>
      <c r="D51" s="40"/>
      <c r="E51" s="64"/>
      <c r="F51" s="65"/>
      <c r="G51" s="66"/>
      <c r="H51" s="65">
        <f>+G51/G$29*100</f>
        <v>0</v>
      </c>
    </row>
    <row r="52" spans="2:8" ht="14.25" x14ac:dyDescent="0.2">
      <c r="B52" s="64"/>
      <c r="C52" s="61"/>
      <c r="D52" s="40"/>
      <c r="E52" s="64"/>
      <c r="F52" s="65"/>
      <c r="G52" s="67"/>
      <c r="H52" s="65"/>
    </row>
    <row r="53" spans="2:8" x14ac:dyDescent="0.2">
      <c r="F53" s="65"/>
      <c r="H53" s="65"/>
    </row>
    <row r="54" spans="2:8" ht="14.25" x14ac:dyDescent="0.2">
      <c r="B54" s="64"/>
      <c r="C54" s="61"/>
      <c r="D54" s="40"/>
      <c r="E54" s="64"/>
      <c r="F54" s="65"/>
      <c r="G54" s="67"/>
      <c r="H54" s="65"/>
    </row>
    <row r="55" spans="2:8" ht="14.25" x14ac:dyDescent="0.2">
      <c r="B55" s="64"/>
      <c r="C55" s="61"/>
      <c r="D55" s="40"/>
      <c r="E55" s="64"/>
      <c r="F55" s="65"/>
      <c r="G55" s="67"/>
      <c r="H55" s="65"/>
    </row>
    <row r="56" spans="2:8" ht="14.25" x14ac:dyDescent="0.2">
      <c r="B56" s="64"/>
      <c r="C56" s="61"/>
      <c r="D56" s="40"/>
      <c r="E56" s="64"/>
      <c r="F56" s="65"/>
      <c r="G56" s="67"/>
      <c r="H56" s="65"/>
    </row>
  </sheetData>
  <sortState ref="B36:H48">
    <sortCondition descending="1" ref="B36"/>
  </sortState>
  <mergeCells count="4">
    <mergeCell ref="C4:H4"/>
    <mergeCell ref="C5:H5"/>
    <mergeCell ref="C7:H7"/>
    <mergeCell ref="C8:H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8"/>
  <sheetViews>
    <sheetView topLeftCell="A21" workbookViewId="0">
      <selection activeCell="E41" sqref="E41"/>
    </sheetView>
  </sheetViews>
  <sheetFormatPr defaultRowHeight="12.75" x14ac:dyDescent="0.2"/>
  <cols>
    <col min="3" max="3" width="29.140625" customWidth="1"/>
    <col min="4" max="4" width="18.140625" bestFit="1" customWidth="1"/>
    <col min="6" max="6" width="20.85546875" customWidth="1"/>
  </cols>
  <sheetData>
    <row r="2" spans="2:6" x14ac:dyDescent="0.2">
      <c r="C2" s="112" t="s">
        <v>0</v>
      </c>
      <c r="D2" s="112"/>
      <c r="E2" s="112"/>
      <c r="F2" s="112"/>
    </row>
    <row r="3" spans="2:6" x14ac:dyDescent="0.2">
      <c r="C3" s="112" t="s">
        <v>183</v>
      </c>
      <c r="D3" s="112"/>
      <c r="E3" s="112"/>
      <c r="F3" s="112"/>
    </row>
    <row r="5" spans="2:6" x14ac:dyDescent="0.2">
      <c r="C5" s="110" t="s">
        <v>196</v>
      </c>
      <c r="D5" s="97"/>
      <c r="E5" s="97"/>
      <c r="F5" s="97"/>
    </row>
    <row r="6" spans="2:6" x14ac:dyDescent="0.2">
      <c r="C6" s="112" t="s">
        <v>184</v>
      </c>
      <c r="D6" s="112"/>
      <c r="E6" s="112"/>
      <c r="F6" s="112"/>
    </row>
    <row r="7" spans="2:6" ht="13.5" thickBot="1" x14ac:dyDescent="0.25"/>
    <row r="8" spans="2:6" x14ac:dyDescent="0.2">
      <c r="C8" s="78"/>
      <c r="D8" s="79" t="s">
        <v>163</v>
      </c>
      <c r="E8" s="79"/>
      <c r="F8" s="80" t="s">
        <v>185</v>
      </c>
    </row>
    <row r="9" spans="2:6" ht="13.5" thickBot="1" x14ac:dyDescent="0.25">
      <c r="C9" s="82" t="s">
        <v>186</v>
      </c>
      <c r="D9" s="98" t="s">
        <v>187</v>
      </c>
      <c r="E9" s="83"/>
      <c r="F9" s="85" t="s">
        <v>168</v>
      </c>
    </row>
    <row r="10" spans="2:6" x14ac:dyDescent="0.2">
      <c r="C10" s="99"/>
      <c r="D10" s="100"/>
      <c r="E10" s="99"/>
      <c r="F10" s="99"/>
    </row>
    <row r="11" spans="2:6" ht="14.25" x14ac:dyDescent="0.2">
      <c r="B11" s="64"/>
      <c r="C11" s="40" t="s">
        <v>22</v>
      </c>
      <c r="D11" s="64">
        <f>5.1+16.3+90+122.7+28.5+213.5</f>
        <v>476.1</v>
      </c>
      <c r="E11" s="50"/>
      <c r="F11" s="101">
        <f>+D11/D$36*100</f>
        <v>30.18449248716162</v>
      </c>
    </row>
    <row r="12" spans="2:6" ht="14.25" x14ac:dyDescent="0.2">
      <c r="B12" s="102"/>
      <c r="C12" s="40" t="s">
        <v>188</v>
      </c>
      <c r="D12" s="102">
        <v>199.2</v>
      </c>
      <c r="E12" s="50"/>
      <c r="F12" s="101">
        <f t="shared" ref="F12:F34" si="0">+D12/D$36*100</f>
        <v>12.62917644075319</v>
      </c>
    </row>
    <row r="13" spans="2:6" ht="14.25" x14ac:dyDescent="0.2">
      <c r="B13" s="64"/>
      <c r="C13" s="40" t="s">
        <v>35</v>
      </c>
      <c r="D13" s="64">
        <f>5.9+19.5+20.4+77.1</f>
        <v>122.89999999999999</v>
      </c>
      <c r="E13" s="50"/>
      <c r="F13" s="101">
        <f t="shared" si="0"/>
        <v>7.7917961072719226</v>
      </c>
    </row>
    <row r="14" spans="2:6" ht="14.25" x14ac:dyDescent="0.2">
      <c r="B14" s="64"/>
      <c r="C14" s="40" t="s">
        <v>189</v>
      </c>
      <c r="D14" s="64">
        <v>92.2</v>
      </c>
      <c r="E14" s="50"/>
      <c r="F14" s="101">
        <f t="shared" si="0"/>
        <v>5.8454320674570486</v>
      </c>
    </row>
    <row r="15" spans="2:6" ht="14.25" x14ac:dyDescent="0.2">
      <c r="B15" s="64"/>
      <c r="C15" s="40" t="s">
        <v>95</v>
      </c>
      <c r="D15" s="64">
        <v>87.4</v>
      </c>
      <c r="E15" s="50"/>
      <c r="F15" s="101">
        <f t="shared" si="0"/>
        <v>5.541114562860586</v>
      </c>
    </row>
    <row r="16" spans="2:6" ht="14.25" x14ac:dyDescent="0.2">
      <c r="B16" s="64"/>
      <c r="C16" s="40" t="s">
        <v>190</v>
      </c>
      <c r="D16" s="64">
        <v>79.3</v>
      </c>
      <c r="E16" s="50"/>
      <c r="F16" s="101">
        <f t="shared" si="0"/>
        <v>5.0275787738540556</v>
      </c>
    </row>
    <row r="17" spans="2:6" ht="14.25" x14ac:dyDescent="0.2">
      <c r="B17" s="64"/>
      <c r="C17" s="40" t="s">
        <v>51</v>
      </c>
      <c r="D17" s="64">
        <f>53.6+9.3+12+1.7</f>
        <v>76.600000000000009</v>
      </c>
      <c r="E17" s="50"/>
      <c r="F17" s="101">
        <f t="shared" si="0"/>
        <v>4.8564001775185464</v>
      </c>
    </row>
    <row r="18" spans="2:6" ht="14.25" x14ac:dyDescent="0.2">
      <c r="B18" s="64"/>
      <c r="C18" s="40" t="s">
        <v>47</v>
      </c>
      <c r="D18" s="64">
        <v>64.400000000000006</v>
      </c>
      <c r="E18" s="50"/>
      <c r="F18" s="101">
        <f t="shared" si="0"/>
        <v>4.0829265200025375</v>
      </c>
    </row>
    <row r="19" spans="2:6" ht="14.25" x14ac:dyDescent="0.2">
      <c r="B19" s="64"/>
      <c r="C19" s="40" t="s">
        <v>191</v>
      </c>
      <c r="D19" s="64">
        <v>60</v>
      </c>
      <c r="E19" s="104"/>
      <c r="F19" s="101">
        <f t="shared" si="0"/>
        <v>3.8039688074557798</v>
      </c>
    </row>
    <row r="20" spans="2:6" ht="14.25" x14ac:dyDescent="0.2">
      <c r="B20" s="64"/>
      <c r="C20" s="40" t="s">
        <v>143</v>
      </c>
      <c r="D20" s="64">
        <v>58.5</v>
      </c>
      <c r="E20" s="104"/>
      <c r="F20" s="101">
        <f t="shared" si="0"/>
        <v>3.7088695872693851</v>
      </c>
    </row>
    <row r="21" spans="2:6" ht="14.25" x14ac:dyDescent="0.2">
      <c r="B21" s="64"/>
      <c r="C21" s="40" t="s">
        <v>149</v>
      </c>
      <c r="D21" s="64">
        <v>40</v>
      </c>
      <c r="E21" s="50"/>
      <c r="F21" s="101">
        <f t="shared" si="0"/>
        <v>2.5359792049705199</v>
      </c>
    </row>
    <row r="22" spans="2:6" ht="14.25" x14ac:dyDescent="0.2">
      <c r="B22" s="64"/>
      <c r="C22" s="40" t="s">
        <v>192</v>
      </c>
      <c r="D22" s="64">
        <v>39.1</v>
      </c>
      <c r="E22" s="104"/>
      <c r="F22" s="101">
        <f t="shared" si="0"/>
        <v>2.4789196728586833</v>
      </c>
    </row>
    <row r="23" spans="2:6" ht="14.25" x14ac:dyDescent="0.2">
      <c r="B23" s="64"/>
      <c r="C23" s="40" t="s">
        <v>160</v>
      </c>
      <c r="D23" s="64">
        <f>30.5+3.8</f>
        <v>34.299999999999997</v>
      </c>
      <c r="E23" s="50"/>
      <c r="F23" s="101">
        <f t="shared" si="0"/>
        <v>2.1746021682622207</v>
      </c>
    </row>
    <row r="24" spans="2:6" ht="14.25" x14ac:dyDescent="0.2">
      <c r="B24" s="64"/>
      <c r="C24" s="40" t="s">
        <v>31</v>
      </c>
      <c r="D24" s="64">
        <f>12.3+19.8</f>
        <v>32.1</v>
      </c>
      <c r="E24" s="50"/>
      <c r="F24" s="101">
        <f t="shared" si="0"/>
        <v>2.0351233119888423</v>
      </c>
    </row>
    <row r="25" spans="2:6" ht="14.25" x14ac:dyDescent="0.2">
      <c r="B25" s="64"/>
      <c r="C25" s="40" t="s">
        <v>121</v>
      </c>
      <c r="D25" s="64">
        <f>26.5+8.5</f>
        <v>35</v>
      </c>
      <c r="E25" s="104"/>
      <c r="F25" s="101">
        <f t="shared" si="0"/>
        <v>2.2189818043492049</v>
      </c>
    </row>
    <row r="26" spans="2:6" ht="14.25" x14ac:dyDescent="0.2">
      <c r="B26" s="64"/>
      <c r="C26" s="103" t="s">
        <v>98</v>
      </c>
      <c r="D26" s="64">
        <v>15.2</v>
      </c>
      <c r="E26" s="50"/>
      <c r="F26" s="101">
        <f t="shared" si="0"/>
        <v>0.9636720978887976</v>
      </c>
    </row>
    <row r="27" spans="2:6" ht="14.25" x14ac:dyDescent="0.2">
      <c r="B27" s="64"/>
      <c r="C27" s="103" t="s">
        <v>105</v>
      </c>
      <c r="D27" s="64">
        <v>14.6</v>
      </c>
      <c r="E27" s="50"/>
      <c r="F27" s="101">
        <f t="shared" si="0"/>
        <v>0.92563240981423989</v>
      </c>
    </row>
    <row r="28" spans="2:6" ht="14.25" x14ac:dyDescent="0.2">
      <c r="B28" s="64"/>
      <c r="C28" s="40" t="s">
        <v>193</v>
      </c>
      <c r="D28" s="64">
        <v>12.5</v>
      </c>
      <c r="E28" s="104"/>
      <c r="F28" s="101">
        <f t="shared" si="0"/>
        <v>0.79249350155328746</v>
      </c>
    </row>
    <row r="29" spans="2:6" ht="14.25" x14ac:dyDescent="0.2">
      <c r="B29" s="64"/>
      <c r="C29" s="40" t="s">
        <v>55</v>
      </c>
      <c r="D29" s="64">
        <v>10.3</v>
      </c>
      <c r="E29" s="50"/>
      <c r="F29" s="101">
        <f t="shared" si="0"/>
        <v>0.65301464527990893</v>
      </c>
    </row>
    <row r="30" spans="2:6" ht="14.25" x14ac:dyDescent="0.2">
      <c r="B30" s="64"/>
      <c r="C30" s="40" t="s">
        <v>155</v>
      </c>
      <c r="D30" s="64">
        <v>10</v>
      </c>
      <c r="E30" s="50"/>
      <c r="F30" s="101">
        <f t="shared" si="0"/>
        <v>0.63399480124262997</v>
      </c>
    </row>
    <row r="31" spans="2:6" ht="14.25" x14ac:dyDescent="0.2">
      <c r="B31" s="64"/>
      <c r="C31" s="40" t="s">
        <v>194</v>
      </c>
      <c r="D31" s="64">
        <v>8.3000000000000007</v>
      </c>
      <c r="E31" s="104"/>
      <c r="F31" s="101">
        <f t="shared" si="0"/>
        <v>0.52621568503138294</v>
      </c>
    </row>
    <row r="32" spans="2:6" ht="14.25" x14ac:dyDescent="0.2">
      <c r="B32" s="64"/>
      <c r="C32" s="40" t="s">
        <v>59</v>
      </c>
      <c r="D32" s="64">
        <v>5.2</v>
      </c>
      <c r="E32" s="50"/>
      <c r="F32" s="101">
        <f t="shared" si="0"/>
        <v>0.32967729664616763</v>
      </c>
    </row>
    <row r="33" spans="2:6" ht="14.25" x14ac:dyDescent="0.2">
      <c r="B33" s="64"/>
      <c r="C33" s="40" t="s">
        <v>41</v>
      </c>
      <c r="D33" s="64">
        <v>2.5</v>
      </c>
      <c r="E33" s="104"/>
      <c r="F33" s="101">
        <f t="shared" si="0"/>
        <v>0.15849870031065749</v>
      </c>
    </row>
    <row r="34" spans="2:6" ht="14.25" x14ac:dyDescent="0.2">
      <c r="B34" s="64"/>
      <c r="C34" s="40" t="s">
        <v>207</v>
      </c>
      <c r="D34" s="64">
        <v>1.6</v>
      </c>
      <c r="E34" s="104"/>
      <c r="F34" s="101">
        <f t="shared" si="0"/>
        <v>0.1014391681988208</v>
      </c>
    </row>
    <row r="35" spans="2:6" ht="15" thickBot="1" x14ac:dyDescent="0.25">
      <c r="C35" s="40"/>
      <c r="D35" s="64"/>
      <c r="E35" s="104"/>
      <c r="F35" s="105"/>
    </row>
    <row r="36" spans="2:6" ht="15" thickBot="1" x14ac:dyDescent="0.25">
      <c r="C36" s="106"/>
      <c r="D36" s="107">
        <f>SUM(D11:D34)</f>
        <v>1577.2999999999995</v>
      </c>
      <c r="E36" s="108"/>
      <c r="F36" s="109">
        <f>SUM(F11:F35)</f>
        <v>100.00000000000004</v>
      </c>
    </row>
    <row r="37" spans="2:6" ht="14.25" x14ac:dyDescent="0.2">
      <c r="C37" s="32" t="s">
        <v>83</v>
      </c>
    </row>
    <row r="38" spans="2:6" ht="14.25" x14ac:dyDescent="0.2">
      <c r="C38" s="32" t="s">
        <v>195</v>
      </c>
    </row>
  </sheetData>
  <sortState ref="B13:F35">
    <sortCondition descending="1" ref="B13"/>
  </sortState>
  <mergeCells count="3">
    <mergeCell ref="C2:F2"/>
    <mergeCell ref="C3:F3"/>
    <mergeCell ref="C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CONSOLIDADO 2015 prov y def</vt:lpstr>
      <vt:lpstr>tipo</vt:lpstr>
      <vt:lpstr>localizacion</vt:lpstr>
      <vt:lpstr>origen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s.miranda</dc:creator>
  <cp:lastModifiedBy>Sigfredo Miranda</cp:lastModifiedBy>
  <cp:lastPrinted>2015-12-10T18:27:19Z</cp:lastPrinted>
  <dcterms:created xsi:type="dcterms:W3CDTF">2015-05-25T14:06:04Z</dcterms:created>
  <dcterms:modified xsi:type="dcterms:W3CDTF">2015-12-24T13:46:55Z</dcterms:modified>
</cp:coreProperties>
</file>